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tabRatio="951" activeTab="1"/>
  </bookViews>
  <sheets>
    <sheet name="стр.1_4" sheetId="1" r:id="rId1"/>
    <sheet name="стр.5_6" sheetId="2" r:id="rId2"/>
    <sheet name="доход 2021." sheetId="3" r:id="rId3"/>
    <sheet name="Раздел II обосн. 2021." sheetId="4" r:id="rId4"/>
    <sheet name="доход 2022." sheetId="5" r:id="rId5"/>
    <sheet name="Раздел II обосн. 2022." sheetId="6" r:id="rId6"/>
    <sheet name="доход 2023" sheetId="7" r:id="rId7"/>
    <sheet name="Раздел II обосн. 2023" sheetId="8" r:id="rId8"/>
  </sheets>
  <definedNames>
    <definedName name="TABLE" localSheetId="0">'стр.1_4'!#REF!</definedName>
    <definedName name="TABLE" localSheetId="1">'стр.5_6'!#REF!</definedName>
    <definedName name="TABLE_2" localSheetId="0">'стр.1_4'!#REF!</definedName>
    <definedName name="TABLE_2" localSheetId="1">'стр.5_6'!#REF!</definedName>
    <definedName name="Z_91D40EB3_3AB1_43EC_9BD4_811B569873C7_.wvu.PrintArea" localSheetId="2" hidden="1">'доход 2021.'!$A$1:$J$23</definedName>
    <definedName name="Z_91D40EB3_3AB1_43EC_9BD4_811B569873C7_.wvu.PrintArea" localSheetId="4" hidden="1">'доход 2022.'!$A$1:$J$23</definedName>
    <definedName name="Z_91D40EB3_3AB1_43EC_9BD4_811B569873C7_.wvu.PrintArea" localSheetId="6" hidden="1">'доход 2023'!$A$1:$J$23</definedName>
    <definedName name="Z_91D40EB3_3AB1_43EC_9BD4_811B569873C7_.wvu.PrintArea" localSheetId="3" hidden="1">'Раздел II обосн. 2021.'!$A$1:$M$191</definedName>
    <definedName name="Z_91D40EB3_3AB1_43EC_9BD4_811B569873C7_.wvu.PrintArea" localSheetId="5" hidden="1">'Раздел II обосн. 2022.'!$A$1:$M$186</definedName>
    <definedName name="Z_91D40EB3_3AB1_43EC_9BD4_811B569873C7_.wvu.PrintArea" localSheetId="7" hidden="1">'Раздел II обосн. 2023'!$A$1:$M$186</definedName>
    <definedName name="Z_FB496A58_F583_46B2_B046_A2748948A2F7_.wvu.PrintArea" localSheetId="2" hidden="1">'доход 2021.'!$A$1:$I$23</definedName>
    <definedName name="Z_FB496A58_F583_46B2_B046_A2748948A2F7_.wvu.PrintArea" localSheetId="4" hidden="1">'доход 2022.'!$A$1:$I$23</definedName>
    <definedName name="Z_FB496A58_F583_46B2_B046_A2748948A2F7_.wvu.PrintArea" localSheetId="6" hidden="1">'доход 2023'!$A$1:$I$23</definedName>
    <definedName name="Z_FB496A58_F583_46B2_B046_A2748948A2F7_.wvu.PrintArea" localSheetId="3" hidden="1">'Раздел II обосн. 2021.'!$A$1:$J$191</definedName>
    <definedName name="Z_FB496A58_F583_46B2_B046_A2748948A2F7_.wvu.PrintArea" localSheetId="5" hidden="1">'Раздел II обосн. 2022.'!$A$1:$J$186</definedName>
    <definedName name="Z_FB496A58_F583_46B2_B046_A2748948A2F7_.wvu.PrintArea" localSheetId="7" hidden="1">'Раздел II обосн. 2023'!$A$1:$J$186</definedName>
    <definedName name="_xlnm.Print_Titles" localSheetId="0">'стр.1_4'!$25:$28</definedName>
    <definedName name="_xlnm.Print_Titles" localSheetId="1">'стр.5_6'!$3:$6</definedName>
    <definedName name="_xlnm.Print_Area" localSheetId="2">'доход 2021.'!$A$1:$I$63</definedName>
    <definedName name="_xlnm.Print_Area" localSheetId="4">'доход 2022.'!$A$1:$I$51</definedName>
    <definedName name="_xlnm.Print_Area" localSheetId="6">'доход 2023'!$A$1:$I$51</definedName>
    <definedName name="_xlnm.Print_Area" localSheetId="3">'Раздел II обосн. 2021.'!$A$1:$J$191</definedName>
    <definedName name="_xlnm.Print_Area" localSheetId="5">'Раздел II обосн. 2022.'!$A$1:$J$186</definedName>
    <definedName name="_xlnm.Print_Area" localSheetId="7">'Раздел II обосн. 2023'!$A$1:$J$186</definedName>
    <definedName name="_xlnm.Print_Area" localSheetId="0">'стр.1_4'!$A$1:$FE$139</definedName>
    <definedName name="_xlnm.Print_Area" localSheetId="1">'стр.5_6'!$A$1:$FE$49</definedName>
  </definedNames>
  <calcPr fullCalcOnLoad="1"/>
</workbook>
</file>

<file path=xl/comments1.xml><?xml version="1.0" encoding="utf-8"?>
<comments xmlns="http://schemas.openxmlformats.org/spreadsheetml/2006/main">
  <authors>
    <author>AShabalina</author>
    <author>Шабалина Альфира Вакильевна</author>
    <author>Кожушок Наталья Владимировна</author>
  </authors>
  <commentList>
    <comment ref="BQ15" authorId="0">
      <text>
        <r>
          <rPr>
            <b/>
            <sz val="9"/>
            <rFont val="Tahoma"/>
            <family val="2"/>
          </rPr>
          <t>AShabalina:</t>
        </r>
        <r>
          <rPr>
            <sz val="9"/>
            <rFont val="Tahoma"/>
            <family val="2"/>
          </rPr>
          <t xml:space="preserve">
дата составления</t>
        </r>
      </text>
    </comment>
    <comment ref="ES15" authorId="1">
      <text>
        <r>
          <rPr>
            <b/>
            <sz val="9"/>
            <rFont val="Tahoma"/>
            <family val="2"/>
          </rPr>
          <t>Шабалина Альфира Вакильевна:</t>
        </r>
        <r>
          <rPr>
            <sz val="9"/>
            <rFont val="Tahoma"/>
            <family val="2"/>
          </rPr>
          <t xml:space="preserve">
дата соглашения</t>
        </r>
      </text>
    </comment>
    <comment ref="DF104" authorId="2">
      <text>
        <r>
          <rPr>
            <b/>
            <sz val="9"/>
            <rFont val="Tahoma"/>
            <family val="0"/>
          </rPr>
          <t>Кожушок Наталья Владимировна:</t>
        </r>
        <r>
          <rPr>
            <sz val="9"/>
            <rFont val="Tahoma"/>
            <family val="0"/>
          </rPr>
          <t xml:space="preserve">
1 283 267,58 - остатки по мз
</t>
        </r>
      </text>
    </comment>
    <comment ref="DF99" authorId="2">
      <text>
        <r>
          <rPr>
            <b/>
            <sz val="9"/>
            <rFont val="Tahoma"/>
            <family val="0"/>
          </rPr>
          <t>Кожушок Наталья Владимировна:</t>
        </r>
        <r>
          <rPr>
            <sz val="9"/>
            <rFont val="Tahoma"/>
            <family val="0"/>
          </rPr>
          <t xml:space="preserve">
101 296,03 - остатки</t>
        </r>
      </text>
    </comment>
  </commentList>
</comments>
</file>

<file path=xl/comments2.xml><?xml version="1.0" encoding="utf-8"?>
<comments xmlns="http://schemas.openxmlformats.org/spreadsheetml/2006/main">
  <authors>
    <author>Кожушок Наталья Владимировна</author>
  </authors>
  <commentList>
    <comment ref="DF13" authorId="0">
      <text>
        <r>
          <rPr>
            <b/>
            <sz val="9"/>
            <rFont val="Tahoma"/>
            <family val="0"/>
          </rPr>
          <t>Кожушок Наталья Владимировна:</t>
        </r>
        <r>
          <rPr>
            <sz val="9"/>
            <rFont val="Tahoma"/>
            <family val="0"/>
          </rPr>
          <t xml:space="preserve">
1 384 563,61-остатки
492 954,05 - питание с 2020 на 2021</t>
        </r>
      </text>
    </comment>
    <comment ref="DF10" authorId="0">
      <text>
        <r>
          <rPr>
            <b/>
            <sz val="9"/>
            <rFont val="Tahoma"/>
            <family val="0"/>
          </rPr>
          <t>Кожушок Наталья Владимировна:</t>
        </r>
        <r>
          <rPr>
            <sz val="9"/>
            <rFont val="Tahoma"/>
            <family val="0"/>
          </rPr>
          <t xml:space="preserve">
492 954,05 - питание </t>
        </r>
      </text>
    </comment>
    <comment ref="DF23" authorId="0">
      <text>
        <r>
          <rPr>
            <b/>
            <sz val="9"/>
            <rFont val="Tahoma"/>
            <family val="0"/>
          </rPr>
          <t>Кожушок Наталья Владимировна:</t>
        </r>
        <r>
          <rPr>
            <sz val="9"/>
            <rFont val="Tahoma"/>
            <family val="0"/>
          </rPr>
          <t xml:space="preserve">
-492 954,05 - питание с 2020 на 2021г.</t>
        </r>
      </text>
    </comment>
  </commentList>
</comments>
</file>

<file path=xl/comments3.xml><?xml version="1.0" encoding="utf-8"?>
<comments xmlns="http://schemas.openxmlformats.org/spreadsheetml/2006/main">
  <authors>
    <author>AShabalina</author>
  </authors>
  <commentList>
    <comment ref="E27" authorId="0">
      <text>
        <r>
          <rPr>
            <b/>
            <sz val="9"/>
            <rFont val="Tahoma"/>
            <family val="2"/>
          </rPr>
          <t>AShabalina:</t>
        </r>
        <r>
          <rPr>
            <sz val="9"/>
            <rFont val="Tahoma"/>
            <family val="2"/>
          </rPr>
          <t xml:space="preserve">
  ст3*ст4*количество мес.*кол.во занятий в месяц</t>
        </r>
      </text>
    </comment>
    <comment ref="B44" authorId="0">
      <text>
        <r>
          <rPr>
            <b/>
            <sz val="9"/>
            <rFont val="Tahoma"/>
            <family val="2"/>
          </rPr>
          <t>AShabalina:</t>
        </r>
        <r>
          <rPr>
            <sz val="9"/>
            <rFont val="Tahoma"/>
            <family val="2"/>
          </rPr>
          <t xml:space="preserve">
наименовани платной услуги</t>
        </r>
      </text>
    </comment>
  </commentList>
</comments>
</file>

<file path=xl/comments4.xml><?xml version="1.0" encoding="utf-8"?>
<comments xmlns="http://schemas.openxmlformats.org/spreadsheetml/2006/main">
  <authors>
    <author>Кожушок Наталья Владимировна</author>
  </authors>
  <commentList>
    <comment ref="E125" authorId="0">
      <text>
        <r>
          <rPr>
            <b/>
            <sz val="9"/>
            <rFont val="Tahoma"/>
            <family val="0"/>
          </rPr>
          <t>Кожушок Наталья Владимировна:</t>
        </r>
        <r>
          <rPr>
            <sz val="9"/>
            <rFont val="Tahoma"/>
            <family val="0"/>
          </rPr>
          <t xml:space="preserve">
</t>
        </r>
        <r>
          <rPr>
            <sz val="11"/>
            <rFont val="Tahoma"/>
            <family val="2"/>
          </rPr>
          <t>квр 243</t>
        </r>
      </text>
    </comment>
    <comment ref="E108" authorId="0">
      <text>
        <r>
          <rPr>
            <b/>
            <sz val="9"/>
            <rFont val="Tahoma"/>
            <family val="2"/>
          </rPr>
          <t>Кожушок Наталья Владимировна:</t>
        </r>
        <r>
          <rPr>
            <sz val="9"/>
            <rFont val="Tahoma"/>
            <family val="2"/>
          </rPr>
          <t xml:space="preserve">
договор 2020г.
</t>
        </r>
      </text>
    </comment>
    <comment ref="G87" authorId="0">
      <text>
        <r>
          <rPr>
            <b/>
            <sz val="9"/>
            <rFont val="Tahoma"/>
            <family val="2"/>
          </rPr>
          <t>Кожушок Наталья Владимировна:</t>
        </r>
        <r>
          <rPr>
            <sz val="9"/>
            <rFont val="Tahoma"/>
            <family val="2"/>
          </rPr>
          <t xml:space="preserve">
договор 2020г.</t>
        </r>
      </text>
    </comment>
    <comment ref="D136" authorId="0">
      <text>
        <r>
          <rPr>
            <b/>
            <sz val="9"/>
            <rFont val="Tahoma"/>
            <family val="2"/>
          </rPr>
          <t>Кожушок Наталья Владимировна:</t>
        </r>
        <r>
          <rPr>
            <sz val="9"/>
            <rFont val="Tahoma"/>
            <family val="2"/>
          </rPr>
          <t xml:space="preserve">
договор 2020г.</t>
        </r>
      </text>
    </comment>
    <comment ref="E109" authorId="0">
      <text>
        <r>
          <rPr>
            <b/>
            <sz val="9"/>
            <rFont val="Tahoma"/>
            <family val="2"/>
          </rPr>
          <t>Кожушок Наталья Владимировна:</t>
        </r>
        <r>
          <rPr>
            <sz val="9"/>
            <rFont val="Tahoma"/>
            <family val="2"/>
          </rPr>
          <t xml:space="preserve">
договор 2020г.</t>
        </r>
      </text>
    </comment>
    <comment ref="E111" authorId="0">
      <text>
        <r>
          <rPr>
            <b/>
            <sz val="9"/>
            <rFont val="Tahoma"/>
            <family val="2"/>
          </rPr>
          <t>Кожушок Наталья Владимировна:</t>
        </r>
        <r>
          <rPr>
            <sz val="9"/>
            <rFont val="Tahoma"/>
            <family val="2"/>
          </rPr>
          <t xml:space="preserve">
договор 2020г.</t>
        </r>
      </text>
    </comment>
    <comment ref="E105" authorId="0">
      <text>
        <r>
          <rPr>
            <b/>
            <sz val="9"/>
            <rFont val="Tahoma"/>
            <family val="2"/>
          </rPr>
          <t>Кожушок Наталья Владимировна:</t>
        </r>
        <r>
          <rPr>
            <sz val="9"/>
            <rFont val="Tahoma"/>
            <family val="2"/>
          </rPr>
          <t xml:space="preserve">
договор 2020г.</t>
        </r>
      </text>
    </comment>
    <comment ref="D135" authorId="0">
      <text>
        <r>
          <rPr>
            <b/>
            <sz val="9"/>
            <rFont val="Tahoma"/>
            <family val="2"/>
          </rPr>
          <t>Кожушок Наталья Владимировна:</t>
        </r>
        <r>
          <rPr>
            <sz val="9"/>
            <rFont val="Tahoma"/>
            <family val="2"/>
          </rPr>
          <t xml:space="preserve">
договор 2020г.</t>
        </r>
      </text>
    </comment>
    <comment ref="G90" authorId="0">
      <text>
        <r>
          <rPr>
            <b/>
            <sz val="9"/>
            <rFont val="Tahoma"/>
            <family val="2"/>
          </rPr>
          <t>Кожушок Наталья Владимировна:</t>
        </r>
        <r>
          <rPr>
            <sz val="9"/>
            <rFont val="Tahoma"/>
            <family val="2"/>
          </rPr>
          <t xml:space="preserve">
договор 2020г.</t>
        </r>
      </text>
    </comment>
    <comment ref="D137" authorId="0">
      <text>
        <r>
          <rPr>
            <b/>
            <sz val="9"/>
            <rFont val="Tahoma"/>
            <family val="2"/>
          </rPr>
          <t>Кожушок Наталья Владимировна:</t>
        </r>
        <r>
          <rPr>
            <sz val="9"/>
            <rFont val="Tahoma"/>
            <family val="2"/>
          </rPr>
          <t xml:space="preserve">
договор 2020г.</t>
        </r>
      </text>
    </comment>
    <comment ref="E112" authorId="0">
      <text>
        <r>
          <rPr>
            <b/>
            <sz val="9"/>
            <rFont val="Tahoma"/>
            <family val="2"/>
          </rPr>
          <t>Кожушок Наталья Владимировна:</t>
        </r>
        <r>
          <rPr>
            <sz val="9"/>
            <rFont val="Tahoma"/>
            <family val="2"/>
          </rPr>
          <t xml:space="preserve">
договор 2020г.</t>
        </r>
      </text>
    </comment>
    <comment ref="E107" authorId="0">
      <text>
        <r>
          <rPr>
            <b/>
            <sz val="9"/>
            <rFont val="Tahoma"/>
            <family val="2"/>
          </rPr>
          <t>Кожушок Наталья Владимировна:</t>
        </r>
        <r>
          <rPr>
            <sz val="9"/>
            <rFont val="Tahoma"/>
            <family val="2"/>
          </rPr>
          <t xml:space="preserve">
договор 2020г.</t>
        </r>
      </text>
    </comment>
    <comment ref="E106" authorId="0">
      <text>
        <r>
          <rPr>
            <b/>
            <sz val="9"/>
            <rFont val="Tahoma"/>
            <family val="2"/>
          </rPr>
          <t>Кожушок Наталья Владимировна:</t>
        </r>
        <r>
          <rPr>
            <sz val="9"/>
            <rFont val="Tahoma"/>
            <family val="2"/>
          </rPr>
          <t xml:space="preserve">
договор 2020г.
</t>
        </r>
      </text>
    </comment>
    <comment ref="E113" authorId="0">
      <text>
        <r>
          <rPr>
            <b/>
            <sz val="9"/>
            <rFont val="Tahoma"/>
            <family val="2"/>
          </rPr>
          <t>Кожушок Наталья Владимировна:</t>
        </r>
        <r>
          <rPr>
            <sz val="9"/>
            <rFont val="Tahoma"/>
            <family val="2"/>
          </rPr>
          <t xml:space="preserve">
договор 2020г.</t>
        </r>
      </text>
    </comment>
    <comment ref="E104" authorId="0">
      <text>
        <r>
          <rPr>
            <b/>
            <sz val="9"/>
            <rFont val="Tahoma"/>
            <family val="2"/>
          </rPr>
          <t>Кожушок Наталья Владимировна:</t>
        </r>
        <r>
          <rPr>
            <sz val="9"/>
            <rFont val="Tahoma"/>
            <family val="2"/>
          </rPr>
          <t xml:space="preserve">
договор 2020г.
</t>
        </r>
      </text>
    </comment>
    <comment ref="E110" authorId="0">
      <text>
        <r>
          <rPr>
            <b/>
            <sz val="9"/>
            <rFont val="Tahoma"/>
            <family val="2"/>
          </rPr>
          <t>Кожушок Наталья Владимировна:</t>
        </r>
        <r>
          <rPr>
            <sz val="9"/>
            <rFont val="Tahoma"/>
            <family val="2"/>
          </rPr>
          <t xml:space="preserve">
договор 2020г.</t>
        </r>
      </text>
    </comment>
  </commentList>
</comments>
</file>

<file path=xl/comments5.xml><?xml version="1.0" encoding="utf-8"?>
<comments xmlns="http://schemas.openxmlformats.org/spreadsheetml/2006/main">
  <authors>
    <author>AShabalina</author>
  </authors>
  <commentList>
    <comment ref="E27" authorId="0">
      <text>
        <r>
          <rPr>
            <b/>
            <sz val="9"/>
            <rFont val="Tahoma"/>
            <family val="2"/>
          </rPr>
          <t>AShabalina:</t>
        </r>
        <r>
          <rPr>
            <sz val="9"/>
            <rFont val="Tahoma"/>
            <family val="2"/>
          </rPr>
          <t xml:space="preserve">
  ст3*ст4*количество мес.*кол.во занятий в месяц</t>
        </r>
      </text>
    </comment>
    <comment ref="B44" authorId="0">
      <text>
        <r>
          <rPr>
            <b/>
            <sz val="9"/>
            <rFont val="Tahoma"/>
            <family val="2"/>
          </rPr>
          <t>AShabalina:</t>
        </r>
        <r>
          <rPr>
            <sz val="9"/>
            <rFont val="Tahoma"/>
            <family val="2"/>
          </rPr>
          <t xml:space="preserve">
наименовани платной услуги</t>
        </r>
      </text>
    </comment>
  </commentList>
</comments>
</file>

<file path=xl/comments7.xml><?xml version="1.0" encoding="utf-8"?>
<comments xmlns="http://schemas.openxmlformats.org/spreadsheetml/2006/main">
  <authors>
    <author>AShabalina</author>
  </authors>
  <commentList>
    <comment ref="E27" authorId="0">
      <text>
        <r>
          <rPr>
            <b/>
            <sz val="9"/>
            <rFont val="Tahoma"/>
            <family val="2"/>
          </rPr>
          <t>AShabalina:</t>
        </r>
        <r>
          <rPr>
            <sz val="9"/>
            <rFont val="Tahoma"/>
            <family val="2"/>
          </rPr>
          <t xml:space="preserve">
  ст3*ст4*количество мес.*кол.во занятий в месяц</t>
        </r>
      </text>
    </comment>
    <comment ref="B44" authorId="0">
      <text>
        <r>
          <rPr>
            <b/>
            <sz val="9"/>
            <rFont val="Tahoma"/>
            <family val="2"/>
          </rPr>
          <t>AShabalina:</t>
        </r>
        <r>
          <rPr>
            <sz val="9"/>
            <rFont val="Tahoma"/>
            <family val="2"/>
          </rPr>
          <t xml:space="preserve">
наименовани платной услуги</t>
        </r>
      </text>
    </comment>
  </commentList>
</comments>
</file>

<file path=xl/sharedStrings.xml><?xml version="1.0" encoding="utf-8"?>
<sst xmlns="http://schemas.openxmlformats.org/spreadsheetml/2006/main" count="1541" uniqueCount="570">
  <si>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</si>
  <si>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</si>
  <si>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</si>
  <si>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</si>
  <si>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</si>
  <si>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</si>
  <si>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</si>
  <si>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</si>
  <si>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</si>
  <si>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</si>
  <si>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</si>
  <si>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</si>
  <si>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</si>
  <si>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</si>
  <si>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</si>
  <si>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</si>
  <si>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</si>
  <si>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</si>
  <si>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</si>
  <si>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</si>
  <si>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</si>
  <si>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</si>
  <si>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</si>
  <si>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</si>
  <si>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</si>
  <si>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</si>
  <si>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</si>
  <si>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</si>
  <si>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</si>
  <si>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</si>
  <si>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</si>
  <si>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</si>
  <si>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</si>
  <si>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</si>
  <si>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</si>
  <si>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</si>
  <si>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</si>
  <si>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</si>
  <si>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</si>
  <si>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</si>
  <si>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</si>
  <si>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</si>
  <si>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</si>
  <si>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</si>
  <si>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</si>
  <si>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</si>
  <si>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</si>
  <si>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</si>
  <si>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</si>
  <si>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</si>
  <si>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</si>
  <si>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</si>
  <si>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</si>
  <si>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</si>
  <si>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</si>
  <si>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</si>
  <si>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</si>
  <si>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</si>
  <si>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</si>
  <si>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</si>
  <si>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</si>
  <si>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</si>
  <si>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</si>
  <si>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</si>
  <si>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</si>
  <si>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</si>
  <si>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</si>
  <si>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</si>
  <si>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</si>
  <si>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</si>
  <si>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</si>
  <si>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</si>
  <si>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</si>
  <si>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</si>
  <si>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</si>
  <si>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</si>
  <si>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</si>
  <si>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</si>
  <si>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</si>
  <si>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</si>
  <si>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</si>
  <si>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</si>
  <si>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</si>
  <si>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</si>
  <si>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</si>
  <si>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</si>
  <si>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</si>
  <si>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</si>
  <si>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</si>
  <si>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</si>
  <si>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</si>
  <si>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</si>
  <si>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</si>
  <si>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</si>
  <si>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</si>
  <si>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</si>
  <si>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</si>
  <si>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</si>
  <si>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</si>
  <si>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</si>
  <si>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</si>
  <si>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</si>
  <si>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</si>
  <si>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</si>
  <si>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</si>
  <si>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</si>
  <si>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</si>
  <si>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</si>
  <si>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</si>
  <si>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</si>
  <si>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</si>
  <si>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</si>
  <si>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</si>
  <si>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</si>
  <si>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</si>
  <si>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</si>
  <si>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</si>
  <si>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</si>
  <si>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</si>
  <si>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</si>
  <si>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</si>
  <si>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</si>
  <si>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</si>
  <si>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</si>
  <si>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</si>
  <si>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</si>
  <si>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</si>
  <si>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</si>
  <si>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</si>
  <si>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</si>
  <si>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</si>
  <si>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</si>
  <si>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</si>
  <si>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</si>
  <si>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</si>
  <si>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</si>
  <si>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</si>
  <si>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</si>
  <si>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</si>
  <si>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</si>
  <si>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</si>
  <si>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</si>
  <si>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</si>
  <si>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</si>
  <si>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</si>
  <si>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</si>
  <si>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</si>
  <si>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</si>
  <si>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</si>
  <si>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</si>
  <si>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</si>
  <si>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</si>
  <si>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</si>
  <si>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</si>
  <si>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</si>
  <si>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</si>
  <si>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</si>
  <si>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</si>
  <si>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</si>
  <si>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</si>
  <si>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</si>
  <si>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</si>
  <si>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</si>
  <si>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</si>
  <si>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</si>
  <si>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</si>
  <si>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</si>
  <si>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</si>
  <si>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</si>
  <si>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</si>
  <si>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</si>
  <si>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</si>
  <si>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</si>
  <si>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</si>
  <si>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</si>
  <si>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</si>
  <si>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</si>
  <si>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</si>
  <si>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</si>
  <si>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</si>
  <si>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</si>
  <si>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</si>
  <si>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</si>
  <si>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</si>
  <si>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</si>
  <si>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</si>
  <si>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</si>
  <si>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</si>
  <si>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</si>
  <si>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</si>
  <si>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</si>
  <si>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</si>
  <si>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</si>
  <si>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</si>
  <si>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</si>
  <si>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</si>
  <si>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</si>
  <si>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</si>
  <si>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</si>
  <si>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</si>
  <si>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</si>
  <si>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</si>
  <si>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</si>
  <si>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</si>
  <si>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</si>
  <si>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</si>
  <si>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</si>
  <si>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</si>
  <si>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</si>
  <si>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</si>
  <si>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</si>
  <si>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</si>
  <si>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</si>
  <si>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</si>
  <si>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</si>
  <si>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</si>
  <si>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</si>
  <si>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</si>
  <si>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</si>
  <si>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</si>
  <si>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</si>
  <si>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</si>
  <si>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</si>
  <si>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</si>
  <si>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</si>
  <si>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</si>
  <si>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</si>
  <si>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</si>
  <si>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</si>
  <si>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</si>
  <si>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</si>
  <si>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</si>
  <si>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</si>
  <si>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</si>
  <si>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</si>
  <si>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</si>
  <si>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</si>
  <si>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</si>
  <si>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</si>
  <si>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</si>
  <si>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</si>
  <si>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</si>
  <si>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</si>
  <si>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</si>
  <si>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</si>
  <si>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</si>
  <si>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</si>
  <si>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</si>
  <si>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</si>
  <si>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</si>
  <si>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</si>
  <si>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</si>
  <si>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</si>
  <si>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</si>
  <si>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</si>
  <si>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</si>
  <si>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</si>
  <si>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</si>
  <si>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</si>
  <si>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</si>
  <si>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</si>
  <si>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</si>
  <si>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</si>
  <si>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</si>
  <si>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</si>
  <si>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</si>
  <si>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</si>
  <si>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</si>
  <si>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</si>
  <si>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</si>
  <si>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</si>
  <si>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</si>
  <si>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</si>
  <si>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</si>
  <si>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</si>
  <si>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</si>
  <si>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</si>
  <si>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</si>
  <si>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1</t>
  </si>
  <si>
    <t xml:space="preserve">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Петропавловск-Камчатского городского округа  осуществляет функции и полномочия учредителя
</t>
  </si>
  <si>
    <t>Управление образования администрации Петропавловск-Камчатского городского округа</t>
  </si>
  <si>
    <t>21</t>
  </si>
  <si>
    <t>22</t>
  </si>
  <si>
    <t>410101001</t>
  </si>
  <si>
    <t>905</t>
  </si>
  <si>
    <t>Заместитель главного бухгалтера</t>
  </si>
  <si>
    <t xml:space="preserve">(уполномоченное лицо муниципального  учреждения (подразделения)  </t>
  </si>
  <si>
    <t>Приложение 2</t>
  </si>
  <si>
    <r>
      <t xml:space="preserve">к Порядку </t>
    </r>
    <r>
      <rPr>
        <sz val="13"/>
        <color indexed="8"/>
        <rFont val="Times New Roman"/>
        <family val="1"/>
      </rPr>
      <t>составления и утверждения</t>
    </r>
  </si>
  <si>
    <t xml:space="preserve"> плана финансово-хозяйственной</t>
  </si>
  <si>
    <t xml:space="preserve"> деятельности муниципальных бюджетных</t>
  </si>
  <si>
    <t xml:space="preserve"> и автономных учреждений, находящихся</t>
  </si>
  <si>
    <t xml:space="preserve"> в ведении Управления образования</t>
  </si>
  <si>
    <t xml:space="preserve"> администрации Петропавловск-Камчатского</t>
  </si>
  <si>
    <r>
      <t xml:space="preserve">Код видов расходов </t>
    </r>
    <r>
      <rPr>
        <u val="single"/>
        <sz val="14"/>
        <color indexed="8"/>
        <rFont val="Times New Roman"/>
        <family val="1"/>
      </rPr>
      <t>111, 112, 119</t>
    </r>
  </si>
  <si>
    <t>N п/п</t>
  </si>
  <si>
    <t>Должность, группа должностей</t>
  </si>
  <si>
    <t>Установленная численность, ставки</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</si>
  <si>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</si>
  <si>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</si>
  <si>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</si>
  <si>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4 х гр.9)+гр.4) х гр.3 х 12</t>
  </si>
  <si>
    <t>всего</t>
  </si>
  <si>
    <t>по должностному окладу</t>
  </si>
  <si>
    <t>по выплатам компенсационного характера</t>
  </si>
  <si>
    <t>по выплатам стимулирующего характера</t>
  </si>
  <si>
    <t>Административный персонал</t>
  </si>
  <si>
    <t>Педагогический персонал</t>
  </si>
  <si>
    <t>Учебно-вспомогательный персонал</t>
  </si>
  <si>
    <t>Обслуживающий персонал</t>
  </si>
  <si>
    <t>Итого:</t>
  </si>
  <si>
    <t>Наименование расходов</t>
  </si>
  <si>
    <t>Средний размер выплаты на одного работника в день, руб.</t>
  </si>
  <si>
    <t>Количество работников, чел.</t>
  </si>
  <si>
    <t>Количество дней</t>
  </si>
  <si>
    <t>x</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</si>
  <si>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</si>
  <si>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</si>
  <si>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</si>
  <si>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 за ребенком до 3-х лет</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</si>
  <si>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</si>
  <si>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</si>
  <si>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</si>
  <si>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</si>
  <si>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</si>
  <si>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</si>
  <si>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</si>
  <si>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</si>
  <si>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Страховые взносы в Фонд социального страхования Российской Федерации, всего</t>
  </si>
  <si>
    <t>Страховые взносы в Федеральный фонд обязательного медицинского страхования, всего (по ставке 5,1%)</t>
  </si>
  <si>
    <t>Код видов расходов _112</t>
  </si>
  <si>
    <t>Источник финансового обеспечения субсидии на выполнение муниципального задания</t>
  </si>
  <si>
    <t>Размер одной выплаты, руб.</t>
  </si>
  <si>
    <t>Количество выплат в год</t>
  </si>
  <si>
    <t>Пособия по социальной помощи населению (выходное пособие при увольнении)</t>
  </si>
  <si>
    <t>Источник финансового обеспечения:  субсидии на выполнение муниципального задания</t>
  </si>
  <si>
    <t>Налоговая база, руб.</t>
  </si>
  <si>
    <t>Ставка налога, %</t>
  </si>
  <si>
    <t xml:space="preserve">Налог на имущество </t>
  </si>
  <si>
    <t>Земельный налог</t>
  </si>
  <si>
    <t>Количество номеров</t>
  </si>
  <si>
    <t>Количество платежей в год</t>
  </si>
  <si>
    <t>Стоимость за единицу, руб.</t>
  </si>
  <si>
    <t>Абонентская плата за телефон</t>
  </si>
  <si>
    <t>Почтовые марки</t>
  </si>
  <si>
    <t>Количество услуг перевозки</t>
  </si>
  <si>
    <t>Цена услуги перевозки, руб.</t>
  </si>
  <si>
    <t>Единица измерения</t>
  </si>
  <si>
    <t>Объем потребления ресурсов</t>
  </si>
  <si>
    <t>Тариф (с учетом НДС), руб.</t>
  </si>
  <si>
    <t>Индексация, %</t>
  </si>
  <si>
    <t>Теплоэнергия</t>
  </si>
  <si>
    <t>Гкал</t>
  </si>
  <si>
    <t>Тепло для ГВС</t>
  </si>
  <si>
    <t>Электроэнергия</t>
  </si>
  <si>
    <t>кВт/ч</t>
  </si>
  <si>
    <t>Холодное водоснабжение</t>
  </si>
  <si>
    <r>
      <t>м</t>
    </r>
    <r>
      <rPr>
        <vertAlign val="superscript"/>
        <sz val="14"/>
        <color indexed="8"/>
        <rFont val="Times New Roman"/>
        <family val="1"/>
      </rPr>
      <t>3</t>
    </r>
  </si>
  <si>
    <t>Водоотведение</t>
  </si>
  <si>
    <t>Холодное водоснабжение для ГВС</t>
  </si>
  <si>
    <t>Количество</t>
  </si>
  <si>
    <t>Ставка арендной платы</t>
  </si>
  <si>
    <t>Стоимость с учетом НДС, руб.</t>
  </si>
  <si>
    <t>Объект</t>
  </si>
  <si>
    <t>Количество работ (услуг)</t>
  </si>
  <si>
    <t>Стоимость работ (услуг), руб.</t>
  </si>
  <si>
    <t>Техническое обслуживание пожарной сигнализации</t>
  </si>
  <si>
    <t>Обслуживание ТСО</t>
  </si>
  <si>
    <t xml:space="preserve">Дератизация </t>
  </si>
  <si>
    <t>Мониторинг работоспособности сетей передачи данных</t>
  </si>
  <si>
    <t>Снегоочистка</t>
  </si>
  <si>
    <t>Техническое обслуживание противопожарных дверей</t>
  </si>
  <si>
    <t>Аварийный , текущий ремонт</t>
  </si>
  <si>
    <t>Гидравлические испытания трубопровода</t>
  </si>
  <si>
    <t xml:space="preserve">Заправка картриджа </t>
  </si>
  <si>
    <t>Количество договоров</t>
  </si>
  <si>
    <t>Стоимость услуги, руб.</t>
  </si>
  <si>
    <t>Охрана имущества</t>
  </si>
  <si>
    <t>Сопровождение процедур закупок</t>
  </si>
  <si>
    <t>Медицинский осмотр</t>
  </si>
  <si>
    <t>Настройка программного обеспечения</t>
  </si>
  <si>
    <t>Обучение</t>
  </si>
  <si>
    <t>4.7. Расчет (обоснование) расходов на прочие расходы</t>
  </si>
  <si>
    <t xml:space="preserve">Призы и подарки </t>
  </si>
  <si>
    <t>Средняя стоимость, руб.</t>
  </si>
  <si>
    <t>Приобретение основных средств</t>
  </si>
  <si>
    <t>тек.</t>
  </si>
  <si>
    <t>тек. Субв.</t>
  </si>
  <si>
    <t xml:space="preserve"> городского округа осуществляет функции и полномочия учредителя</t>
  </si>
  <si>
    <t>2.1. Расчеты (обоснования) расходов на оплату труда</t>
  </si>
  <si>
    <t>2.2. Расчеты (обоснования) выплат персоналу при направлении в служебные командировки</t>
  </si>
  <si>
    <t>2.3. Расчеты (обоснования) выплат персоналу по уходу за ребенком и прочие выплаты</t>
  </si>
  <si>
    <t>3. Расчеты (обоснования) расходов на социальные и иные выплаты населению</t>
  </si>
  <si>
    <t>4. Расчет (обоснование) расходов на уплату налогов, сборов и иных платежей</t>
  </si>
  <si>
    <r>
      <t xml:space="preserve">Код видов расходов </t>
    </r>
    <r>
      <rPr>
        <u val="single"/>
        <sz val="14"/>
        <color indexed="8"/>
        <rFont val="Times New Roman"/>
        <family val="1"/>
      </rPr>
      <t>851,852,853</t>
    </r>
  </si>
  <si>
    <t>5. Расчет (обоснование) расходов на закупку товаров, работ, услуг</t>
  </si>
  <si>
    <t>5.1. Расчет (обоснование) расходов на оплату услуг связи</t>
  </si>
  <si>
    <t>5.2. Расчет (обоснование) расходов на оплату транспортных услуг</t>
  </si>
  <si>
    <t>5.3. Расчет (обоснование) расходов на оплату коммунальных услуг</t>
  </si>
  <si>
    <t>5.4. Расчет (обоснование) расходов на оплату аренды имущества</t>
  </si>
  <si>
    <t>5.5. Расчет (обоснование) расходов на оплату работ, услуг по содержанию имущества</t>
  </si>
  <si>
    <t>5.6. Расчет (обоснование) расходов на оплату прочих работ, услуг</t>
  </si>
  <si>
    <t>5.7. Расчет (обоснование) расходов на приобретение основных средств, материальных запасов</t>
  </si>
  <si>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</si>
  <si>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</si>
  <si>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Сумма исчисленного налога, подлежащего уплате,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 100)</t>
    </r>
  </si>
  <si>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</si>
  <si>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Сумма, руб.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 xml:space="preserve"> x </t>
    </r>
    <r>
      <rPr>
        <sz val="14"/>
        <color indexed="12"/>
        <rFont val="Times New Roman"/>
        <family val="1"/>
      </rPr>
      <t>гр. 6</t>
    </r>
    <r>
      <rPr>
        <sz val="14"/>
        <color indexed="8"/>
        <rFont val="Times New Roman"/>
        <family val="1"/>
      </rPr>
      <t>)</t>
    </r>
  </si>
  <si>
    <r>
      <t>Сумма, руб. (</t>
    </r>
    <r>
      <rPr>
        <sz val="14"/>
        <color indexed="12"/>
        <rFont val="Times New Roman"/>
        <family val="1"/>
      </rPr>
      <t>гр. 2</t>
    </r>
    <r>
      <rPr>
        <sz val="14"/>
        <color indexed="8"/>
        <rFont val="Times New Roman"/>
        <family val="1"/>
      </rPr>
      <t xml:space="preserve"> x </t>
    </r>
    <r>
      <rPr>
        <sz val="14"/>
        <color indexed="12"/>
        <rFont val="Times New Roman"/>
        <family val="1"/>
      </rPr>
      <t>гр. 3</t>
    </r>
    <r>
      <rPr>
        <sz val="14"/>
        <color indexed="8"/>
        <rFont val="Times New Roman"/>
        <family val="1"/>
      </rPr>
      <t>)</t>
    </r>
  </si>
  <si>
    <t>Приложение 3</t>
  </si>
  <si>
    <t>Количество д/дни</t>
  </si>
  <si>
    <t>продукты питания, 50% оплата</t>
  </si>
  <si>
    <t>2. Расчеты (обоснования) выплат персоналу:</t>
  </si>
  <si>
    <t>2.4.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</si>
  <si>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 xml:space="preserve">                                                                                                                         1. Расчет (обоснование) доходов:</t>
  </si>
  <si>
    <t>1.1 Доходы от использования собсвенности (в том числе доходы в виде арендной платы) :</t>
  </si>
  <si>
    <t>Наименование объекта</t>
  </si>
  <si>
    <t>Плата(тариф)  арендной платы за единицу площади (объект),руб.</t>
  </si>
  <si>
    <t>Планируемый объем предоставления  имущества в аренду (натуральные показатели)</t>
  </si>
  <si>
    <t>Объем планируемых поступлений</t>
  </si>
  <si>
    <t xml:space="preserve">Недвижимое имущество , всего </t>
  </si>
  <si>
    <t>Наименование услуги(работы)</t>
  </si>
  <si>
    <t>Плата(тариф) за единицу услуги (работы),руб.</t>
  </si>
  <si>
    <t>Стоимость ,руб.</t>
  </si>
  <si>
    <t>(руководитель учреждения)</t>
  </si>
  <si>
    <t>из них: 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</si>
  <si>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</si>
  <si>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</si>
  <si>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</si>
  <si>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</si>
  <si>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</si>
  <si>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</si>
  <si>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иные</t>
  </si>
  <si>
    <t>Проезд в отпуск</t>
  </si>
  <si>
    <t>ф.738</t>
  </si>
  <si>
    <t>количество, чел</t>
  </si>
  <si>
    <t>Средняя стоимость, руб</t>
  </si>
  <si>
    <t>Количество питания, дн.</t>
  </si>
  <si>
    <t>Сумма, руб. ((гр. 2 x гр. 4)+(гр.3 хгр.5))хгр.6</t>
  </si>
  <si>
    <t>1-4 кл.</t>
  </si>
  <si>
    <t>5-11кл.</t>
  </si>
  <si>
    <t>5-11 кл</t>
  </si>
  <si>
    <t>Субсидии на выполнение государственного (муниципального) задания</t>
  </si>
  <si>
    <t>ИТОГО</t>
  </si>
  <si>
    <t>Субсидии на иные цели</t>
  </si>
  <si>
    <t xml:space="preserve">Приносящая доход деятельность </t>
  </si>
  <si>
    <t>ВСЕГО</t>
  </si>
  <si>
    <t xml:space="preserve">Итого </t>
  </si>
  <si>
    <t>Всего  основных средств:</t>
  </si>
  <si>
    <t>Всего  материальных запасов</t>
  </si>
  <si>
    <t>урм м.з.</t>
  </si>
  <si>
    <t>урм иные поменять на 150 потом</t>
  </si>
  <si>
    <t>в том числе:от использования имущества, находящегося в муниципальной собственности и переданного в аренду</t>
  </si>
  <si>
    <t>121</t>
  </si>
  <si>
    <t>189</t>
  </si>
  <si>
    <t>отнимаем от стр.1000</t>
  </si>
  <si>
    <t>152</t>
  </si>
  <si>
    <t xml:space="preserve">              в том числе:
              оплата труда</t>
  </si>
  <si>
    <t>211</t>
  </si>
  <si>
    <t>266</t>
  </si>
  <si>
    <t xml:space="preserve">             прочие выплаты персоналу, в том числе компенсационного характера</t>
  </si>
  <si>
    <t>226</t>
  </si>
  <si>
    <t>214</t>
  </si>
  <si>
    <t>221</t>
  </si>
  <si>
    <t>222</t>
  </si>
  <si>
    <t>223</t>
  </si>
  <si>
    <t>224</t>
  </si>
  <si>
    <t>225</t>
  </si>
  <si>
    <t>310</t>
  </si>
  <si>
    <t>291</t>
  </si>
  <si>
    <t>295</t>
  </si>
  <si>
    <t>213</t>
  </si>
  <si>
    <r>
      <t xml:space="preserve">Остаток средств на начало текущего финансового года </t>
    </r>
    <r>
      <rPr>
        <b/>
        <vertAlign val="superscript"/>
        <sz val="8"/>
        <rFont val="Times New Roman"/>
        <family val="1"/>
      </rPr>
      <t>5</t>
    </r>
  </si>
  <si>
    <r>
      <t xml:space="preserve">Остаток средств на конец текущего финансового года </t>
    </r>
    <r>
      <rPr>
        <b/>
        <vertAlign val="superscript"/>
        <sz val="8"/>
        <rFont val="Times New Roman"/>
        <family val="1"/>
      </rPr>
      <t>5</t>
    </r>
  </si>
  <si>
    <t>увеличение стоимости материальных запасов,всего</t>
  </si>
  <si>
    <t>341</t>
  </si>
  <si>
    <t>342</t>
  </si>
  <si>
    <t>343</t>
  </si>
  <si>
    <t>344</t>
  </si>
  <si>
    <t>345</t>
  </si>
  <si>
    <t>346</t>
  </si>
  <si>
    <t>349</t>
  </si>
  <si>
    <t>из них:Увеличение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</si>
  <si>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</si>
  <si>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ГСМ</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</si>
  <si>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</si>
  <si>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</si>
  <si>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</si>
  <si>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</si>
  <si>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135</t>
  </si>
  <si>
    <t>стр. 26000=2600</t>
  </si>
  <si>
    <t>Код аналитической группы подвида дохода  121</t>
  </si>
  <si>
    <t>Планируемый объем оказания услуг (выполнения работ)</t>
  </si>
  <si>
    <t>доходы от оказания услуг, работ, компенсации затрат учреждений, по условным арендным платежам  всего</t>
  </si>
  <si>
    <t xml:space="preserve">      от оказания услуг (выполнения работ) на платной основе, компенсации затрат, по условным            арендным платежам</t>
  </si>
  <si>
    <t>Код аналитической группы подвида дохода 131,134,135</t>
  </si>
  <si>
    <t>1.2 Доходы от оказания услуг на платной основе (выполнения работ) компенсации затрат учреждений, по условным арендным платежам:</t>
  </si>
  <si>
    <t>м.з</t>
  </si>
  <si>
    <t>приносящая</t>
  </si>
  <si>
    <t>Техобслуживание систем  вентиляции</t>
  </si>
  <si>
    <t>Поверка</t>
  </si>
  <si>
    <t>Противопожарные мероприятия</t>
  </si>
  <si>
    <t>Обслуживание сайта</t>
  </si>
  <si>
    <t>Транспортные услуги</t>
  </si>
  <si>
    <t>Испытание и измерение эл/установок</t>
  </si>
  <si>
    <t>Прочие услуги по содержанию имущества</t>
  </si>
  <si>
    <t>Муниципальное бюджетное дошкольное образовательное учреждение "Детский сад № 45 общеразвивающего вида"</t>
  </si>
  <si>
    <t>4100018440</t>
  </si>
  <si>
    <t xml:space="preserve">город </t>
  </si>
  <si>
    <t>край</t>
  </si>
  <si>
    <t>средняя зп</t>
  </si>
  <si>
    <t>Возмещение мед. комиссии</t>
  </si>
  <si>
    <t>Вывоз ТКО</t>
  </si>
  <si>
    <t>Подписка</t>
  </si>
  <si>
    <t>Приобретение основных средств на учебный процесс (учебники, орг.техника)</t>
  </si>
  <si>
    <t>Приобретение материальных запасов (медикаменты)</t>
  </si>
  <si>
    <t>Приобретение материальных запасов (продукты питания)</t>
  </si>
  <si>
    <t>Приобретение материальных запасов (строительные материалы)</t>
  </si>
  <si>
    <t>Приобретение материальных запасов  (мягкий инвентарь)</t>
  </si>
  <si>
    <t>Приобретение материальных запасов (канц.товары, рабочие тетради, )</t>
  </si>
  <si>
    <t>Приобретение материальных запасов (призы и подарки )</t>
  </si>
  <si>
    <t>продукты питания 100% оплата</t>
  </si>
  <si>
    <t>аренда помещения</t>
  </si>
  <si>
    <r>
      <t xml:space="preserve">Источник финансового обеспечения:  </t>
    </r>
    <r>
      <rPr>
        <u val="single"/>
        <sz val="14"/>
        <color indexed="8"/>
        <rFont val="Times New Roman"/>
        <family val="1"/>
      </rPr>
      <t>субсидии на выполнение муниципального задания, субсидии на иные цели, приносящая доход деятельность.</t>
    </r>
  </si>
  <si>
    <t>прочие работы,услуги</t>
  </si>
  <si>
    <t>Обслуживание  УУТЭ</t>
  </si>
  <si>
    <t>ТО узла погодного регулирования</t>
  </si>
  <si>
    <t>м3</t>
  </si>
  <si>
    <t>Калдаева О.В.</t>
  </si>
  <si>
    <t>Проведение мероприятий</t>
  </si>
  <si>
    <t>Код аналитической группы подвида дохода 145</t>
  </si>
  <si>
    <t>№ п/п</t>
  </si>
  <si>
    <t>Наименование услуги</t>
  </si>
  <si>
    <t>Штрафы, пени, неустойки, возмещения ущерба</t>
  </si>
  <si>
    <t>Итого</t>
  </si>
  <si>
    <t>Код аналитической группы подвида дохода 155</t>
  </si>
  <si>
    <t>Безвозмездные денежные поступления текущего характера</t>
  </si>
  <si>
    <t>1.3 Доходы от безвозмездного денежного поступления текущего характера:</t>
  </si>
  <si>
    <t>1.3 Доходы  от штрафов, пеней, иных сумм принудительного изъятия:</t>
  </si>
  <si>
    <t>145</t>
  </si>
  <si>
    <t>155</t>
  </si>
  <si>
    <t>23</t>
  </si>
  <si>
    <t>Цифровое фортепиано</t>
  </si>
  <si>
    <t>Приобретение основных средств на учебный процесс (игры и игрушки, орг.техника)</t>
  </si>
  <si>
    <t>Заведующий муниципального бюджетного дошкольного образовательного учреждения "Детский сад № 45 общеразвивающего вида"</t>
  </si>
  <si>
    <t xml:space="preserve"> План финансово-хозяйственной деятельности на 20</t>
  </si>
  <si>
    <t>244, 247</t>
  </si>
  <si>
    <t>247</t>
  </si>
  <si>
    <r>
      <t xml:space="preserve">Код видов расходов </t>
    </r>
    <r>
      <rPr>
        <u val="single"/>
        <sz val="14"/>
        <color indexed="8"/>
        <rFont val="Times New Roman"/>
        <family val="1"/>
      </rPr>
      <t>244, 247</t>
    </r>
  </si>
  <si>
    <t>Расчеты (обоснования) к  плану финансово-хозяйственной деятельности муниципального учреждения на 2021г.</t>
  </si>
  <si>
    <t>Расчеты (обоснования) к  плану финансово-хозяйственной деятельности муниципального учреждения на 2022г.</t>
  </si>
  <si>
    <t>Расчеты (обоснования) к  плану финансово-хозяйственной деятельности муниципального учреждения на 2023г.</t>
  </si>
  <si>
    <t>с обоснования сумма</t>
  </si>
  <si>
    <t>с УРМА</t>
  </si>
  <si>
    <t>Отклонение</t>
  </si>
  <si>
    <t xml:space="preserve">ИНЫЕ </t>
  </si>
  <si>
    <t>ПРИНОСЯЩАЯ</t>
  </si>
  <si>
    <t>МУН.ЗАДАНИЕ</t>
  </si>
  <si>
    <t>Устройство вентилируемого фасада</t>
  </si>
  <si>
    <t>03</t>
  </si>
  <si>
    <t>февраля</t>
  </si>
  <si>
    <t>26.01.2021г.</t>
  </si>
  <si>
    <t>Лемесева О.А.</t>
  </si>
  <si>
    <t>Заместиттель начальника финансово-экономического отдела</t>
  </si>
  <si>
    <t>Кожушок Н.В.</t>
  </si>
  <si>
    <t xml:space="preserve"> 303-100(доб. 2824)</t>
  </si>
  <si>
    <t>Запуск и остановка оборудования для комфортного пребывания</t>
  </si>
  <si>
    <t>Гидропневматическая промывка системы отопления</t>
  </si>
  <si>
    <t>Ремонт оборудования</t>
  </si>
  <si>
    <t>Прочие работы,услуги</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</si>
</sst>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000000"/>
    <numFmt numFmtId="174" formatCode="_-* #,##0.000000000000\ _₽_-;\-* #,##0.000000000000\ _₽_-;_-* &quot;-&quot;??\ _₽_-;_-@_-"/>
    <numFmt numFmtId="175" formatCode="0.000"/>
    <numFmt numFmtId="176" formatCode="_-* #,##0.000000\ _₽_-;\-* #,##0.000000\ _₽_-;_-* &quot;-&quot;??\ _₽_-;_-@_-"/>
    <numFmt numFmtId="177" formatCode="0.00000000000"/>
    <numFmt numFmtId="178" formatCode="0.000000000"/>
    <numFmt numFmtId="179" formatCode="_-* #,##0.000\ _₽_-;\-* #,##0.000\ _₽_-;_-* &quot;-&quot;???\ _₽_-;_-@_-"/>
    <numFmt numFmtId="180" formatCode="[$-FC19]d\ mmmm\ yyyy\ &quot;г.&quot;"/>
    <numFmt numFmtId="181" formatCode="_-* #,##0.0000000\ _₽_-;\-* #,##0.0000000\ _₽_-;_-* &quot;-&quot;??\ _₽_-;_-@_-"/>
    <numFmt numFmtId="182" formatCode="_-* #,##0.00000000\ _₽_-;\-* #,##0.00000000\ _₽_-;_-* &quot;-&quot;??\ _₽_-;_-@_-"/>
    <numFmt numFmtId="183" formatCode="_-* #,##0.00000\ _₽_-;\-* #,##0.00000\ _₽_-;_-* &quot;-&quot;??\ _₽_-;_-@_-"/>
    <numFmt numFmtId="184" formatCode="_-* #,##0.0000\ _₽_-;\-* #,##0.0000\ _₽_-;_-* &quot;-&quot;??\ _₽_-;_-@_-"/>
    <numFmt numFmtId="185" formatCode="_-* #,##0.000\ _₽_-;\-* #,##0.000\ _₽_-;_-* &quot;-&quot;??\ _₽_-;_-@_-"/>
    <numFmt numFmtId="186" formatCode="#,##0.000"/>
    <numFmt numFmtId="187" formatCode="#,##0.0000"/>
    <numFmt numFmtId="188" formatCode="#,##0.0"/>
    <numFmt numFmtId="189" formatCode="#,##0.000000"/>
    <numFmt numFmtId="190" formatCode="#,##0.0000000"/>
    <numFmt numFmtId="191" formatCode="#,##0.00_ ;\-#,##0.00\ "/>
    <numFmt numFmtId="192" formatCode="#,##0.00000000"/>
    <numFmt numFmtId="193" formatCode="#,##0.0000000000"/>
    <numFmt numFmtId="194" formatCode="#,##0.00000000000"/>
    <numFmt numFmtId="195" formatCode="#,##0.000000000000"/>
    <numFmt numFmtId="196" formatCode="_-* #,##0.000000000000\ _₽_-;\-* #,##0.000000000000\ _₽_-;_-* &quot;-&quot;????????????\ _₽_-;_-@_-"/>
    <numFmt numFmtId="197" formatCode="0.0000"/>
    <numFmt numFmtId="198" formatCode="0.00000"/>
    <numFmt numFmtId="199" formatCode="0.000000"/>
    <numFmt numFmtId="200" formatCode="0.0000000"/>
    <numFmt numFmtId="201" formatCode="0.00000000"/>
    <numFmt numFmtId="202" formatCode="0.0000000000"/>
    <numFmt numFmtId="203" formatCode="0.000000000000"/>
    <numFmt numFmtId="204" formatCode="0.0000000000000"/>
    <numFmt numFmtId="205" formatCode="_-* #,##0.000000000000_р_._-;\-* #,##0.000000000000_р_._-;_-* &quot;-&quot;????????????_р_._-;_-@_-"/>
  </numFmts>
  <fonts count="7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ahoma"/>
      <family val="2"/>
    </font>
    <font>
      <b/>
      <sz val="9"/>
      <name val="Tahoma"/>
      <family val="2"/>
    </font>
    <font>
      <u val="single"/>
      <sz val="8"/>
      <name val="Times New Roman"/>
      <family val="1"/>
    </font>
    <font>
      <sz val="14"/>
      <color indexed="8"/>
      <name val="Times New Roman"/>
      <family val="1"/>
    </font>
    <font>
      <sz val="13"/>
      <color indexed="8"/>
      <name val="Times New Roman"/>
      <family val="1"/>
    </font>
    <font>
      <u val="single"/>
      <sz val="14"/>
      <color indexed="8"/>
      <name val="Times New Roman"/>
      <family val="1"/>
    </font>
    <font>
      <sz val="14"/>
      <color indexed="12"/>
      <name val="Times New Roman"/>
      <family val="1"/>
    </font>
    <font>
      <vertAlign val="superscript"/>
      <sz val="14"/>
      <color indexed="8"/>
      <name val="Times New Roman"/>
      <family val="1"/>
    </font>
    <font>
      <i/>
      <sz val="8"/>
      <name val="Times New Roman"/>
      <family val="1"/>
    </font>
    <font>
      <b/>
      <i/>
      <sz val="8"/>
      <name val="Times New Roman"/>
      <family val="1"/>
    </font>
    <font>
      <sz val="12"/>
      <name val="Times New Roman"/>
      <family val="1"/>
    </font>
    <font>
      <sz val="14"/>
      <name val="Times New Roman"/>
      <family val="1"/>
    </font>
    <font>
      <b/>
      <sz val="14"/>
      <name val="Times New Roman"/>
      <family val="1"/>
    </font>
    <font>
      <i/>
      <sz val="14"/>
      <name val="Times New Roman"/>
      <family val="1"/>
    </font>
    <font>
      <sz val="11"/>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2"/>
      <color indexed="8"/>
      <name val="Times New Roman"/>
      <family val="1"/>
    </font>
    <font>
      <b/>
      <sz val="12"/>
      <color indexed="8"/>
      <name val="Times New Roman"/>
      <family val="1"/>
    </font>
    <font>
      <sz val="11"/>
      <color indexed="8"/>
      <name val="Times New Roman"/>
      <family val="1"/>
    </font>
    <font>
      <i/>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3"/>
      <color theme="1"/>
      <name val="Times New Roman"/>
      <family val="1"/>
    </font>
    <font>
      <b/>
      <sz val="14"/>
      <color theme="1"/>
      <name val="Times New Roman"/>
      <family val="1"/>
    </font>
    <font>
      <sz val="12"/>
      <color theme="1"/>
      <name val="Times New Roman"/>
      <family val="1"/>
    </font>
    <font>
      <b/>
      <sz val="12"/>
      <color theme="1"/>
      <name val="Times New Roman"/>
      <family val="1"/>
    </font>
    <font>
      <sz val="11"/>
      <color theme="1"/>
      <name val="Times New Roman"/>
      <family val="1"/>
    </font>
    <font>
      <i/>
      <sz val="14"/>
      <color theme="1"/>
      <name val="Times New Roman"/>
      <family val="1"/>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thin"/>
      <bottom>
        <color indexed="63"/>
      </bottom>
    </border>
    <border>
      <left style="thin"/>
      <right style="medium"/>
      <top style="medium"/>
      <bottom style="thin"/>
    </border>
    <border>
      <left style="thin"/>
      <right style="medium"/>
      <top style="medium"/>
      <bottom>
        <color indexed="63"/>
      </botto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50" fillId="0" borderId="0">
      <alignment/>
      <protection/>
    </xf>
    <xf numFmtId="0" fontId="9"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0" fillId="0" borderId="0" applyFont="0" applyFill="0" applyBorder="0" applyAlignment="0" applyProtection="0"/>
    <xf numFmtId="0" fontId="66" fillId="32" borderId="0" applyNumberFormat="0" applyBorder="0" applyAlignment="0" applyProtection="0"/>
  </cellStyleXfs>
  <cellXfs count="521">
    <xf numFmtId="0" fontId="0" fillId="0" borderId="0" xfId="0" applyAlignment="1">
      <alignment/>
    </xf>
    <xf numFmtId="0" fontId="50" fillId="33" borderId="0" xfId="53" applyFill="1">
      <alignment/>
      <protection/>
    </xf>
    <xf numFmtId="0" fontId="67" fillId="33" borderId="0" xfId="53" applyFont="1" applyFill="1" applyAlignment="1">
      <alignment horizontal="right" vertical="center"/>
      <protection/>
    </xf>
    <xf numFmtId="0" fontId="50" fillId="0" borderId="0" xfId="53" applyFill="1">
      <alignment/>
      <protection/>
    </xf>
    <xf numFmtId="0" fontId="68" fillId="33" borderId="0" xfId="53" applyFont="1" applyFill="1" applyAlignment="1">
      <alignment horizontal="right" vertical="center"/>
      <protection/>
    </xf>
    <xf numFmtId="4" fontId="50" fillId="0" borderId="0" xfId="53" applyNumberFormat="1" applyFill="1">
      <alignment/>
      <protection/>
    </xf>
    <xf numFmtId="0" fontId="67" fillId="33" borderId="10" xfId="53" applyFont="1" applyFill="1" applyBorder="1" applyAlignment="1">
      <alignment horizontal="center" vertical="center" wrapText="1"/>
      <protection/>
    </xf>
    <xf numFmtId="4" fontId="58" fillId="0" borderId="0" xfId="53" applyNumberFormat="1" applyFont="1" applyFill="1">
      <alignment/>
      <protection/>
    </xf>
    <xf numFmtId="2" fontId="50" fillId="33" borderId="0" xfId="53" applyNumberFormat="1" applyFill="1">
      <alignment/>
      <protection/>
    </xf>
    <xf numFmtId="4" fontId="50" fillId="33" borderId="0" xfId="53" applyNumberFormat="1" applyFill="1">
      <alignment/>
      <protection/>
    </xf>
    <xf numFmtId="0" fontId="69" fillId="33" borderId="11" xfId="53" applyFont="1" applyFill="1" applyBorder="1" applyAlignment="1">
      <alignment horizontal="center" vertical="center" wrapText="1"/>
      <protection/>
    </xf>
    <xf numFmtId="43" fontId="67" fillId="33" borderId="11" xfId="63" applyFont="1" applyFill="1" applyBorder="1" applyAlignment="1">
      <alignment horizontal="center" vertical="center" wrapText="1"/>
    </xf>
    <xf numFmtId="43" fontId="69" fillId="33" borderId="11" xfId="63" applyFont="1" applyFill="1" applyBorder="1" applyAlignment="1">
      <alignment horizontal="center" vertical="center" wrapText="1"/>
    </xf>
    <xf numFmtId="0" fontId="67" fillId="33" borderId="0" xfId="53" applyFont="1" applyFill="1" applyAlignment="1">
      <alignment vertical="center"/>
      <protection/>
    </xf>
    <xf numFmtId="0" fontId="67" fillId="33" borderId="11" xfId="53" applyFont="1" applyFill="1" applyBorder="1" applyAlignment="1">
      <alignment horizontal="left" vertical="center" wrapText="1"/>
      <protection/>
    </xf>
    <xf numFmtId="0" fontId="50" fillId="34" borderId="0" xfId="53" applyFill="1">
      <alignment/>
      <protection/>
    </xf>
    <xf numFmtId="171" fontId="50" fillId="33" borderId="0" xfId="53" applyNumberFormat="1" applyFill="1">
      <alignment/>
      <protection/>
    </xf>
    <xf numFmtId="0" fontId="67" fillId="33" borderId="0" xfId="53" applyFont="1" applyFill="1" applyAlignment="1">
      <alignment horizontal="justify" vertical="center"/>
      <protection/>
    </xf>
    <xf numFmtId="43" fontId="50" fillId="33" borderId="0" xfId="63" applyFont="1" applyFill="1" applyAlignment="1">
      <alignment/>
    </xf>
    <xf numFmtId="43" fontId="50" fillId="33" borderId="0" xfId="53" applyNumberFormat="1" applyFill="1">
      <alignment/>
      <protection/>
    </xf>
    <xf numFmtId="0" fontId="69" fillId="33" borderId="11" xfId="53" applyFont="1" applyFill="1" applyBorder="1" applyAlignment="1">
      <alignment horizontal="right" vertical="center" wrapText="1"/>
      <protection/>
    </xf>
    <xf numFmtId="0" fontId="50" fillId="35" borderId="0" xfId="53" applyFill="1">
      <alignment/>
      <protection/>
    </xf>
    <xf numFmtId="0" fontId="67" fillId="33" borderId="12" xfId="53" applyFont="1" applyFill="1" applyBorder="1" applyAlignment="1">
      <alignment horizontal="center" vertical="center" wrapText="1"/>
      <protection/>
    </xf>
    <xf numFmtId="0" fontId="67" fillId="33" borderId="13" xfId="53" applyFont="1" applyFill="1" applyBorder="1" applyAlignment="1">
      <alignment horizontal="center" vertical="center" wrapText="1"/>
      <protection/>
    </xf>
    <xf numFmtId="0" fontId="67" fillId="33" borderId="11" xfId="53" applyFont="1" applyFill="1" applyBorder="1" applyAlignment="1">
      <alignment horizontal="center" vertical="center" wrapText="1"/>
      <protection/>
    </xf>
    <xf numFmtId="0" fontId="70" fillId="33" borderId="0" xfId="53" applyFont="1" applyFill="1" applyBorder="1" applyAlignment="1">
      <alignment horizontal="center" vertical="center" wrapText="1"/>
      <protection/>
    </xf>
    <xf numFmtId="0" fontId="70" fillId="0" borderId="0" xfId="53" applyFont="1" applyFill="1" applyBorder="1" applyAlignment="1">
      <alignment horizontal="center" vertical="center" wrapText="1"/>
      <protection/>
    </xf>
    <xf numFmtId="4" fontId="70" fillId="33" borderId="0" xfId="53" applyNumberFormat="1" applyFont="1" applyFill="1" applyBorder="1" applyAlignment="1">
      <alignment horizontal="center" vertical="center" wrapText="1"/>
      <protection/>
    </xf>
    <xf numFmtId="4" fontId="71" fillId="33" borderId="0" xfId="53" applyNumberFormat="1" applyFont="1" applyFill="1" applyBorder="1" applyAlignment="1">
      <alignment horizontal="center" vertical="center" wrapText="1"/>
      <protection/>
    </xf>
    <xf numFmtId="0" fontId="67" fillId="33" borderId="14" xfId="53" applyFont="1" applyFill="1" applyBorder="1" applyAlignment="1">
      <alignment horizontal="center" vertical="center" wrapText="1"/>
      <protection/>
    </xf>
    <xf numFmtId="0" fontId="67" fillId="33" borderId="15" xfId="53" applyFont="1" applyFill="1" applyBorder="1" applyAlignment="1">
      <alignment horizontal="center" vertical="center" wrapText="1"/>
      <protection/>
    </xf>
    <xf numFmtId="0" fontId="67" fillId="33" borderId="16" xfId="53" applyFont="1" applyFill="1" applyBorder="1" applyAlignment="1">
      <alignment horizontal="center" vertical="center" wrapText="1"/>
      <protection/>
    </xf>
    <xf numFmtId="0" fontId="67" fillId="33" borderId="17" xfId="53" applyFont="1" applyFill="1" applyBorder="1" applyAlignment="1">
      <alignment horizontal="center" vertical="center" wrapText="1"/>
      <protection/>
    </xf>
    <xf numFmtId="0" fontId="67" fillId="33" borderId="18" xfId="53" applyFont="1" applyFill="1" applyBorder="1" applyAlignment="1">
      <alignment horizontal="center" vertical="center" wrapText="1"/>
      <protection/>
    </xf>
    <xf numFmtId="0" fontId="67" fillId="33" borderId="19" xfId="53" applyFont="1" applyFill="1" applyBorder="1" applyAlignment="1">
      <alignment horizontal="center" vertical="center" wrapText="1"/>
      <protection/>
    </xf>
    <xf numFmtId="2" fontId="67" fillId="33" borderId="19" xfId="53" applyNumberFormat="1" applyFont="1" applyFill="1" applyBorder="1" applyAlignment="1">
      <alignment horizontal="center" vertical="center" wrapText="1"/>
      <protection/>
    </xf>
    <xf numFmtId="2" fontId="67" fillId="33" borderId="20" xfId="53" applyNumberFormat="1" applyFont="1" applyFill="1" applyBorder="1" applyAlignment="1">
      <alignment horizontal="center" vertical="center" wrapText="1"/>
      <protection/>
    </xf>
    <xf numFmtId="43" fontId="67" fillId="33" borderId="14" xfId="63" applyFont="1" applyFill="1" applyBorder="1" applyAlignment="1">
      <alignment horizontal="center" vertical="center" wrapText="1"/>
    </xf>
    <xf numFmtId="0" fontId="67" fillId="33" borderId="21" xfId="53" applyFont="1" applyFill="1" applyBorder="1" applyAlignment="1">
      <alignment horizontal="center" vertical="center" wrapText="1"/>
      <protection/>
    </xf>
    <xf numFmtId="0" fontId="67" fillId="33" borderId="22" xfId="53" applyFont="1" applyFill="1" applyBorder="1" applyAlignment="1">
      <alignment horizontal="center" vertical="center" wrapText="1"/>
      <protection/>
    </xf>
    <xf numFmtId="43" fontId="67" fillId="33" borderId="23" xfId="63" applyFont="1" applyFill="1" applyBorder="1" applyAlignment="1">
      <alignment horizontal="center" vertical="center" wrapText="1"/>
    </xf>
    <xf numFmtId="0" fontId="67" fillId="33" borderId="24" xfId="53" applyFont="1" applyFill="1" applyBorder="1" applyAlignment="1">
      <alignment horizontal="center" vertical="center" wrapText="1"/>
      <protection/>
    </xf>
    <xf numFmtId="0" fontId="67" fillId="33" borderId="25" xfId="53" applyFont="1" applyFill="1" applyBorder="1" applyAlignment="1">
      <alignment horizontal="center" vertical="center" wrapText="1"/>
      <protection/>
    </xf>
    <xf numFmtId="43" fontId="67" fillId="33" borderId="25" xfId="63" applyFont="1" applyFill="1" applyBorder="1" applyAlignment="1">
      <alignment horizontal="center" vertical="center" wrapText="1"/>
    </xf>
    <xf numFmtId="43" fontId="67" fillId="33" borderId="26" xfId="63" applyFont="1" applyFill="1" applyBorder="1" applyAlignment="1">
      <alignment horizontal="center" vertical="center" wrapText="1"/>
    </xf>
    <xf numFmtId="0" fontId="72" fillId="33" borderId="0" xfId="53" applyFont="1" applyFill="1">
      <alignment/>
      <protection/>
    </xf>
    <xf numFmtId="0" fontId="72" fillId="0" borderId="0" xfId="53" applyFont="1" applyFill="1">
      <alignment/>
      <protection/>
    </xf>
    <xf numFmtId="0" fontId="72" fillId="34" borderId="0" xfId="53" applyFont="1" applyFill="1">
      <alignment/>
      <protection/>
    </xf>
    <xf numFmtId="0" fontId="70" fillId="0" borderId="0" xfId="53" applyFont="1" applyFill="1" applyAlignment="1">
      <alignment horizontal="center" vertical="center"/>
      <protection/>
    </xf>
    <xf numFmtId="171" fontId="70" fillId="0" borderId="0" xfId="61" applyFont="1" applyFill="1" applyAlignment="1">
      <alignment horizontal="center" vertical="center"/>
    </xf>
    <xf numFmtId="0" fontId="23" fillId="0" borderId="0" xfId="0" applyFont="1" applyFill="1" applyAlignment="1">
      <alignment horizontal="center" vertical="center"/>
    </xf>
    <xf numFmtId="4" fontId="70" fillId="0" borderId="0" xfId="53" applyNumberFormat="1" applyFont="1" applyFill="1" applyAlignment="1">
      <alignment horizontal="center" vertical="center"/>
      <protection/>
    </xf>
    <xf numFmtId="4" fontId="70" fillId="0" borderId="0" xfId="61" applyNumberFormat="1" applyFont="1" applyFill="1" applyAlignment="1">
      <alignment horizontal="center" vertical="center"/>
    </xf>
    <xf numFmtId="172" fontId="70" fillId="0" borderId="0" xfId="53" applyNumberFormat="1" applyFont="1" applyFill="1" applyAlignment="1">
      <alignment horizontal="center" vertical="center"/>
      <protection/>
    </xf>
    <xf numFmtId="4" fontId="70" fillId="33" borderId="0" xfId="53" applyNumberFormat="1" applyFont="1" applyFill="1" applyAlignment="1">
      <alignment horizontal="center" vertical="center"/>
      <protection/>
    </xf>
    <xf numFmtId="0" fontId="70" fillId="33" borderId="0" xfId="53" applyFont="1" applyFill="1" applyAlignment="1">
      <alignment horizontal="center" vertical="center"/>
      <protection/>
    </xf>
    <xf numFmtId="43" fontId="72" fillId="33" borderId="0" xfId="53" applyNumberFormat="1" applyFont="1" applyFill="1">
      <alignment/>
      <protection/>
    </xf>
    <xf numFmtId="0" fontId="70" fillId="33" borderId="0" xfId="53" applyFont="1" applyFill="1" applyAlignment="1">
      <alignment horizontal="right" vertical="center"/>
      <protection/>
    </xf>
    <xf numFmtId="0" fontId="70" fillId="0" borderId="0" xfId="53" applyFont="1" applyFill="1">
      <alignment/>
      <protection/>
    </xf>
    <xf numFmtId="0" fontId="71" fillId="33" borderId="0" xfId="53" applyFont="1" applyFill="1" applyAlignment="1">
      <alignment horizontal="center" vertical="center"/>
      <protection/>
    </xf>
    <xf numFmtId="4" fontId="70" fillId="0" borderId="0" xfId="53" applyNumberFormat="1" applyFont="1" applyFill="1">
      <alignment/>
      <protection/>
    </xf>
    <xf numFmtId="0" fontId="71" fillId="34" borderId="0" xfId="53" applyFont="1" applyFill="1" applyAlignment="1">
      <alignment horizontal="center" vertical="center"/>
      <protection/>
    </xf>
    <xf numFmtId="0" fontId="70" fillId="34" borderId="0" xfId="53" applyFont="1" applyFill="1">
      <alignment/>
      <protection/>
    </xf>
    <xf numFmtId="4" fontId="70" fillId="34" borderId="0" xfId="53" applyNumberFormat="1" applyFont="1" applyFill="1">
      <alignment/>
      <protection/>
    </xf>
    <xf numFmtId="173" fontId="70" fillId="0" borderId="0" xfId="53" applyNumberFormat="1" applyFont="1" applyFill="1">
      <alignment/>
      <protection/>
    </xf>
    <xf numFmtId="174" fontId="70" fillId="0" borderId="0" xfId="63" applyNumberFormat="1" applyFont="1" applyFill="1" applyAlignment="1">
      <alignment/>
    </xf>
    <xf numFmtId="176" fontId="70" fillId="0" borderId="0" xfId="63" applyNumberFormat="1" applyFont="1" applyFill="1" applyAlignment="1">
      <alignment/>
    </xf>
    <xf numFmtId="172" fontId="70" fillId="0" borderId="0" xfId="53" applyNumberFormat="1" applyFont="1" applyFill="1">
      <alignment/>
      <protection/>
    </xf>
    <xf numFmtId="0" fontId="70" fillId="33" borderId="0" xfId="53" applyFont="1" applyFill="1">
      <alignment/>
      <protection/>
    </xf>
    <xf numFmtId="175" fontId="70" fillId="0" borderId="0" xfId="53" applyNumberFormat="1" applyFont="1" applyFill="1">
      <alignment/>
      <protection/>
    </xf>
    <xf numFmtId="4" fontId="70" fillId="33" borderId="0" xfId="53" applyNumberFormat="1" applyFont="1" applyFill="1">
      <alignment/>
      <protection/>
    </xf>
    <xf numFmtId="171" fontId="70" fillId="0" borderId="0" xfId="53" applyNumberFormat="1" applyFont="1" applyFill="1" applyAlignment="1">
      <alignment horizontal="left"/>
      <protection/>
    </xf>
    <xf numFmtId="171" fontId="70" fillId="0" borderId="0" xfId="53" applyNumberFormat="1" applyFont="1" applyFill="1">
      <alignment/>
      <protection/>
    </xf>
    <xf numFmtId="0" fontId="70" fillId="35" borderId="0" xfId="53" applyFont="1" applyFill="1">
      <alignment/>
      <protection/>
    </xf>
    <xf numFmtId="43" fontId="70" fillId="35" borderId="0" xfId="63" applyFont="1" applyFill="1" applyAlignment="1">
      <alignment/>
    </xf>
    <xf numFmtId="4" fontId="70" fillId="35" borderId="0" xfId="53" applyNumberFormat="1" applyFont="1" applyFill="1" applyAlignment="1">
      <alignment vertical="center"/>
      <protection/>
    </xf>
    <xf numFmtId="177" fontId="70" fillId="35" borderId="0" xfId="53" applyNumberFormat="1" applyFont="1" applyFill="1">
      <alignment/>
      <protection/>
    </xf>
    <xf numFmtId="0" fontId="70" fillId="35" borderId="0" xfId="53" applyFont="1" applyFill="1" applyAlignment="1">
      <alignment horizontal="left"/>
      <protection/>
    </xf>
    <xf numFmtId="43" fontId="70" fillId="35" borderId="0" xfId="53" applyNumberFormat="1" applyFont="1" applyFill="1">
      <alignment/>
      <protection/>
    </xf>
    <xf numFmtId="4" fontId="70" fillId="35" borderId="0" xfId="53" applyNumberFormat="1" applyFont="1" applyFill="1">
      <alignment/>
      <protection/>
    </xf>
    <xf numFmtId="178" fontId="70" fillId="35" borderId="0" xfId="53" applyNumberFormat="1" applyFont="1" applyFill="1">
      <alignment/>
      <protection/>
    </xf>
    <xf numFmtId="2" fontId="70" fillId="0" borderId="0" xfId="53" applyNumberFormat="1" applyFont="1" applyFill="1">
      <alignment/>
      <protection/>
    </xf>
    <xf numFmtId="43" fontId="70" fillId="0" borderId="0" xfId="53" applyNumberFormat="1" applyFont="1" applyFill="1">
      <alignment/>
      <protection/>
    </xf>
    <xf numFmtId="0" fontId="71" fillId="33" borderId="0" xfId="53" applyFont="1" applyFill="1">
      <alignment/>
      <protection/>
    </xf>
    <xf numFmtId="179" fontId="70" fillId="0" borderId="0" xfId="53" applyNumberFormat="1" applyFont="1" applyFill="1">
      <alignment/>
      <protection/>
    </xf>
    <xf numFmtId="0" fontId="70" fillId="0" borderId="0" xfId="53" applyFont="1" applyFill="1" applyAlignment="1">
      <alignment horizontal="center"/>
      <protection/>
    </xf>
    <xf numFmtId="0" fontId="23" fillId="0" borderId="0" xfId="0" applyFont="1" applyAlignment="1">
      <alignment/>
    </xf>
    <xf numFmtId="0" fontId="70" fillId="33" borderId="0" xfId="53" applyFont="1" applyFill="1" applyAlignment="1">
      <alignment horizontal="left"/>
      <protection/>
    </xf>
    <xf numFmtId="43" fontId="70" fillId="33" borderId="0" xfId="63" applyFont="1" applyFill="1" applyAlignment="1">
      <alignment/>
    </xf>
    <xf numFmtId="4" fontId="71" fillId="33" borderId="0" xfId="53" applyNumberFormat="1" applyFont="1" applyFill="1" applyAlignment="1">
      <alignment horizontal="center"/>
      <protection/>
    </xf>
    <xf numFmtId="4" fontId="71" fillId="33" borderId="0" xfId="61" applyNumberFormat="1" applyFont="1" applyFill="1" applyAlignment="1">
      <alignment horizontal="center"/>
    </xf>
    <xf numFmtId="4" fontId="71" fillId="0" borderId="0" xfId="53" applyNumberFormat="1" applyFont="1" applyFill="1" applyAlignment="1">
      <alignment horizontal="center"/>
      <protection/>
    </xf>
    <xf numFmtId="4" fontId="67" fillId="33" borderId="19" xfId="53" applyNumberFormat="1" applyFont="1" applyFill="1" applyBorder="1" applyAlignment="1">
      <alignment horizontal="center" vertical="center" wrapText="1"/>
      <protection/>
    </xf>
    <xf numFmtId="4" fontId="67" fillId="33" borderId="20" xfId="53" applyNumberFormat="1" applyFont="1" applyFill="1" applyBorder="1" applyAlignment="1">
      <alignment horizontal="center" vertical="center" wrapText="1"/>
      <protection/>
    </xf>
    <xf numFmtId="0" fontId="67" fillId="33" borderId="14" xfId="53" applyFont="1" applyFill="1" applyBorder="1" applyAlignment="1">
      <alignment horizontal="left" vertical="center" wrapText="1"/>
      <protection/>
    </xf>
    <xf numFmtId="0" fontId="67" fillId="33" borderId="22" xfId="53" applyFont="1" applyFill="1" applyBorder="1" applyAlignment="1">
      <alignment horizontal="left" vertical="center" wrapText="1"/>
      <protection/>
    </xf>
    <xf numFmtId="0" fontId="67" fillId="33" borderId="27" xfId="53" applyFont="1" applyFill="1" applyBorder="1" applyAlignment="1">
      <alignment horizontal="center" vertical="center" wrapText="1"/>
      <protection/>
    </xf>
    <xf numFmtId="0" fontId="67" fillId="33" borderId="28" xfId="53" applyFont="1" applyFill="1" applyBorder="1" applyAlignment="1">
      <alignment horizontal="center" vertical="center" wrapText="1"/>
      <protection/>
    </xf>
    <xf numFmtId="0" fontId="67" fillId="33" borderId="17" xfId="53" applyFont="1" applyFill="1" applyBorder="1" applyAlignment="1">
      <alignment horizontal="left" vertical="center" wrapText="1"/>
      <protection/>
    </xf>
    <xf numFmtId="43" fontId="67" fillId="33" borderId="29" xfId="63" applyFont="1" applyFill="1" applyBorder="1" applyAlignment="1">
      <alignment horizontal="center" vertical="center" wrapText="1"/>
    </xf>
    <xf numFmtId="0" fontId="67" fillId="33" borderId="28" xfId="53" applyFont="1" applyFill="1" applyBorder="1" applyAlignment="1">
      <alignment horizontal="left" vertical="center" wrapText="1"/>
      <protection/>
    </xf>
    <xf numFmtId="0" fontId="69" fillId="33" borderId="28" xfId="53" applyFont="1" applyFill="1" applyBorder="1" applyAlignment="1">
      <alignment horizontal="right" vertical="center" wrapText="1"/>
      <protection/>
    </xf>
    <xf numFmtId="0" fontId="67" fillId="33" borderId="25" xfId="53" applyFont="1" applyFill="1" applyBorder="1" applyAlignment="1">
      <alignment horizontal="left" vertical="center" wrapText="1"/>
      <protection/>
    </xf>
    <xf numFmtId="191" fontId="67" fillId="33" borderId="26" xfId="63" applyNumberFormat="1" applyFont="1" applyFill="1" applyBorder="1" applyAlignment="1">
      <alignment horizontal="center" vertical="center" wrapText="1"/>
    </xf>
    <xf numFmtId="191" fontId="67" fillId="33" borderId="23" xfId="63" applyNumberFormat="1" applyFont="1" applyFill="1" applyBorder="1" applyAlignment="1">
      <alignment horizontal="center" vertical="center" wrapText="1"/>
    </xf>
    <xf numFmtId="191" fontId="67" fillId="33" borderId="29" xfId="63" applyNumberFormat="1" applyFont="1" applyFill="1" applyBorder="1" applyAlignment="1">
      <alignment horizontal="center" vertical="center" wrapText="1"/>
    </xf>
    <xf numFmtId="4" fontId="70" fillId="0" borderId="0" xfId="53" applyNumberFormat="1" applyFont="1" applyFill="1" applyAlignment="1">
      <alignment horizontal="center"/>
      <protection/>
    </xf>
    <xf numFmtId="0" fontId="69" fillId="33" borderId="19" xfId="53" applyFont="1" applyFill="1" applyBorder="1" applyAlignment="1">
      <alignment horizontal="center" vertical="center" wrapText="1"/>
      <protection/>
    </xf>
    <xf numFmtId="43" fontId="67" fillId="33" borderId="17" xfId="63" applyFont="1" applyFill="1" applyBorder="1" applyAlignment="1">
      <alignment horizontal="center" vertical="center" wrapText="1"/>
    </xf>
    <xf numFmtId="0" fontId="67" fillId="33" borderId="19" xfId="53" applyFont="1" applyFill="1" applyBorder="1" applyAlignment="1">
      <alignment horizontal="left" vertical="center" wrapText="1"/>
      <protection/>
    </xf>
    <xf numFmtId="191" fontId="67" fillId="33" borderId="22" xfId="63" applyNumberFormat="1" applyFont="1" applyFill="1" applyBorder="1" applyAlignment="1">
      <alignment horizontal="center" vertical="center" wrapText="1"/>
    </xf>
    <xf numFmtId="191" fontId="67" fillId="33" borderId="30" xfId="63" applyNumberFormat="1" applyFont="1" applyFill="1" applyBorder="1" applyAlignment="1">
      <alignment horizontal="center" vertical="center" wrapText="1"/>
    </xf>
    <xf numFmtId="191" fontId="67" fillId="33" borderId="17" xfId="63" applyNumberFormat="1" applyFont="1" applyFill="1" applyBorder="1" applyAlignment="1">
      <alignment horizontal="center" vertical="center" wrapText="1"/>
    </xf>
    <xf numFmtId="191" fontId="67" fillId="33" borderId="19" xfId="63" applyNumberFormat="1" applyFont="1" applyFill="1" applyBorder="1" applyAlignment="1">
      <alignment horizontal="center" vertical="center" wrapText="1"/>
    </xf>
    <xf numFmtId="191" fontId="67" fillId="33" borderId="20" xfId="63" applyNumberFormat="1" applyFont="1" applyFill="1" applyBorder="1" applyAlignment="1">
      <alignment horizontal="center" vertical="center" wrapText="1"/>
    </xf>
    <xf numFmtId="191" fontId="67" fillId="33" borderId="28" xfId="63" applyNumberFormat="1" applyFont="1" applyFill="1" applyBorder="1" applyAlignment="1">
      <alignment horizontal="center" vertical="center" wrapText="1"/>
    </xf>
    <xf numFmtId="191" fontId="67" fillId="33" borderId="31" xfId="63" applyNumberFormat="1" applyFont="1" applyFill="1" applyBorder="1" applyAlignment="1">
      <alignment horizontal="center" vertical="center" wrapText="1"/>
    </xf>
    <xf numFmtId="191" fontId="67" fillId="33" borderId="14" xfId="63" applyNumberFormat="1" applyFont="1" applyFill="1" applyBorder="1" applyAlignment="1">
      <alignment horizontal="center" vertical="center" wrapText="1"/>
    </xf>
    <xf numFmtId="191" fontId="69" fillId="33" borderId="19" xfId="63" applyNumberFormat="1" applyFont="1" applyFill="1" applyBorder="1" applyAlignment="1">
      <alignment horizontal="center" vertical="center" wrapText="1"/>
    </xf>
    <xf numFmtId="39" fontId="50" fillId="33" borderId="0" xfId="53" applyNumberFormat="1" applyFill="1">
      <alignment/>
      <protection/>
    </xf>
    <xf numFmtId="171" fontId="67" fillId="33" borderId="14" xfId="61" applyFont="1" applyFill="1" applyBorder="1" applyAlignment="1">
      <alignment horizontal="center" vertical="center" wrapText="1"/>
    </xf>
    <xf numFmtId="171" fontId="67" fillId="33" borderId="17" xfId="61" applyFont="1" applyFill="1" applyBorder="1" applyAlignment="1">
      <alignment horizontal="center" vertical="center" wrapText="1"/>
    </xf>
    <xf numFmtId="171" fontId="67" fillId="33" borderId="25" xfId="61" applyFont="1" applyFill="1" applyBorder="1" applyAlignment="1">
      <alignment horizontal="center" vertical="center" wrapText="1"/>
    </xf>
    <xf numFmtId="1" fontId="67" fillId="33" borderId="14" xfId="53" applyNumberFormat="1" applyFont="1" applyFill="1" applyBorder="1" applyAlignment="1">
      <alignment horizontal="center" vertical="center" wrapText="1"/>
      <protection/>
    </xf>
    <xf numFmtId="49" fontId="67" fillId="33" borderId="14" xfId="63" applyNumberFormat="1" applyFont="1" applyFill="1" applyBorder="1" applyAlignment="1">
      <alignment horizontal="center" vertical="center" wrapText="1"/>
    </xf>
    <xf numFmtId="49" fontId="67" fillId="33" borderId="15" xfId="53" applyNumberFormat="1" applyFont="1" applyFill="1" applyBorder="1" applyAlignment="1">
      <alignment horizontal="center" vertical="center" wrapText="1"/>
      <protection/>
    </xf>
    <xf numFmtId="49" fontId="67" fillId="33" borderId="16" xfId="53" applyNumberFormat="1" applyFont="1" applyFill="1" applyBorder="1" applyAlignment="1">
      <alignment horizontal="center" vertical="center" wrapText="1"/>
      <protection/>
    </xf>
    <xf numFmtId="1" fontId="67" fillId="33" borderId="17" xfId="53" applyNumberFormat="1" applyFont="1" applyFill="1" applyBorder="1" applyAlignment="1">
      <alignment horizontal="center" vertical="center" wrapText="1"/>
      <protection/>
    </xf>
    <xf numFmtId="49" fontId="67" fillId="33" borderId="17" xfId="63" applyNumberFormat="1" applyFont="1" applyFill="1" applyBorder="1" applyAlignment="1">
      <alignment horizontal="center" vertical="center" wrapText="1"/>
    </xf>
    <xf numFmtId="49" fontId="67" fillId="33" borderId="24" xfId="53" applyNumberFormat="1" applyFont="1" applyFill="1" applyBorder="1" applyAlignment="1">
      <alignment horizontal="center" vertical="center" wrapText="1"/>
      <protection/>
    </xf>
    <xf numFmtId="1" fontId="67" fillId="33" borderId="25" xfId="53" applyNumberFormat="1" applyFont="1" applyFill="1" applyBorder="1" applyAlignment="1">
      <alignment horizontal="center" vertical="center" wrapText="1"/>
      <protection/>
    </xf>
    <xf numFmtId="49" fontId="67" fillId="33" borderId="25" xfId="63" applyNumberFormat="1" applyFont="1" applyFill="1" applyBorder="1" applyAlignment="1">
      <alignment horizontal="center" vertical="center" wrapText="1"/>
    </xf>
    <xf numFmtId="2" fontId="67" fillId="33" borderId="26" xfId="63" applyNumberFormat="1" applyFont="1" applyFill="1" applyBorder="1" applyAlignment="1">
      <alignment horizontal="center" vertical="center" wrapText="1"/>
    </xf>
    <xf numFmtId="2" fontId="67" fillId="33" borderId="23" xfId="63" applyNumberFormat="1" applyFont="1" applyFill="1" applyBorder="1" applyAlignment="1">
      <alignment horizontal="center" vertical="center" wrapText="1"/>
    </xf>
    <xf numFmtId="2" fontId="67" fillId="33" borderId="29" xfId="63" applyNumberFormat="1" applyFont="1" applyFill="1" applyBorder="1" applyAlignment="1">
      <alignment horizontal="center" vertical="center" wrapText="1"/>
    </xf>
    <xf numFmtId="0" fontId="72" fillId="33" borderId="0" xfId="53" applyFont="1" applyFill="1" applyAlignment="1">
      <alignment vertical="center"/>
      <protection/>
    </xf>
    <xf numFmtId="0" fontId="72" fillId="0" borderId="0" xfId="53" applyFont="1">
      <alignment/>
      <protection/>
    </xf>
    <xf numFmtId="0" fontId="72" fillId="33" borderId="0" xfId="53" applyFont="1" applyFill="1" applyAlignment="1">
      <alignment vertical="center" wrapText="1"/>
      <protection/>
    </xf>
    <xf numFmtId="0" fontId="67" fillId="33" borderId="0" xfId="53" applyFont="1" applyFill="1" applyAlignment="1">
      <alignment horizontal="left" vertical="center"/>
      <protection/>
    </xf>
    <xf numFmtId="0" fontId="67" fillId="33" borderId="32" xfId="53" applyFont="1" applyFill="1" applyBorder="1" applyAlignment="1">
      <alignment horizontal="center" vertical="center" wrapText="1"/>
      <protection/>
    </xf>
    <xf numFmtId="0" fontId="67" fillId="33" borderId="33" xfId="53" applyFont="1" applyFill="1" applyBorder="1" applyAlignment="1">
      <alignment horizontal="center" vertical="center" wrapText="1"/>
      <protection/>
    </xf>
    <xf numFmtId="0" fontId="67" fillId="33" borderId="34" xfId="53" applyFont="1" applyFill="1" applyBorder="1" applyAlignment="1">
      <alignment horizontal="center" vertical="center" wrapText="1"/>
      <protection/>
    </xf>
    <xf numFmtId="0" fontId="67" fillId="33" borderId="35" xfId="53" applyFont="1" applyFill="1" applyBorder="1" applyAlignment="1">
      <alignment horizontal="center" vertical="center" wrapText="1"/>
      <protection/>
    </xf>
    <xf numFmtId="0" fontId="67" fillId="33" borderId="25" xfId="0" applyFont="1" applyFill="1" applyBorder="1" applyAlignment="1">
      <alignment horizontal="center" vertical="center" wrapText="1"/>
    </xf>
    <xf numFmtId="4" fontId="67" fillId="33" borderId="25" xfId="53" applyNumberFormat="1" applyFont="1" applyFill="1" applyBorder="1" applyAlignment="1">
      <alignment horizontal="center" vertical="center" wrapText="1"/>
      <protection/>
    </xf>
    <xf numFmtId="4" fontId="67" fillId="33" borderId="25" xfId="0" applyNumberFormat="1" applyFont="1" applyFill="1" applyBorder="1" applyAlignment="1">
      <alignment horizontal="center" vertical="center" wrapText="1"/>
    </xf>
    <xf numFmtId="4" fontId="67" fillId="33" borderId="26" xfId="53" applyNumberFormat="1" applyFont="1" applyFill="1" applyBorder="1" applyAlignment="1">
      <alignment horizontal="center" vertical="center" wrapText="1"/>
      <protection/>
    </xf>
    <xf numFmtId="0" fontId="67" fillId="33" borderId="14" xfId="0" applyFont="1" applyFill="1" applyBorder="1" applyAlignment="1">
      <alignment horizontal="center" vertical="center" wrapText="1"/>
    </xf>
    <xf numFmtId="4" fontId="67" fillId="33" borderId="14" xfId="53" applyNumberFormat="1" applyFont="1" applyFill="1" applyBorder="1" applyAlignment="1">
      <alignment horizontal="center" vertical="center" wrapText="1"/>
      <protection/>
    </xf>
    <xf numFmtId="4" fontId="67" fillId="33" borderId="14" xfId="0" applyNumberFormat="1" applyFont="1" applyFill="1" applyBorder="1" applyAlignment="1">
      <alignment horizontal="center" vertical="center" wrapText="1"/>
    </xf>
    <xf numFmtId="4" fontId="67" fillId="33" borderId="23" xfId="53" applyNumberFormat="1" applyFont="1" applyFill="1" applyBorder="1" applyAlignment="1">
      <alignment horizontal="center" vertical="center" wrapText="1"/>
      <protection/>
    </xf>
    <xf numFmtId="2" fontId="67" fillId="33" borderId="14" xfId="0" applyNumberFormat="1" applyFont="1" applyFill="1" applyBorder="1" applyAlignment="1">
      <alignment horizontal="center" vertical="center" wrapText="1"/>
    </xf>
    <xf numFmtId="0" fontId="67" fillId="33" borderId="17" xfId="0" applyFont="1" applyFill="1" applyBorder="1" applyAlignment="1">
      <alignment horizontal="center" vertical="center" wrapText="1"/>
    </xf>
    <xf numFmtId="4" fontId="67" fillId="33" borderId="17" xfId="53" applyNumberFormat="1" applyFont="1" applyFill="1" applyBorder="1" applyAlignment="1">
      <alignment horizontal="center" vertical="center" wrapText="1"/>
      <protection/>
    </xf>
    <xf numFmtId="4" fontId="67" fillId="33" borderId="17" xfId="0" applyNumberFormat="1" applyFont="1" applyFill="1" applyBorder="1" applyAlignment="1">
      <alignment horizontal="center" vertical="center" wrapText="1"/>
    </xf>
    <xf numFmtId="4" fontId="67" fillId="33" borderId="29" xfId="53" applyNumberFormat="1" applyFont="1" applyFill="1" applyBorder="1" applyAlignment="1">
      <alignment horizontal="center" vertical="center" wrapText="1"/>
      <protection/>
    </xf>
    <xf numFmtId="4" fontId="69" fillId="33" borderId="36" xfId="63" applyNumberFormat="1" applyFont="1" applyFill="1" applyBorder="1" applyAlignment="1">
      <alignment horizontal="center" vertical="center" wrapText="1"/>
    </xf>
    <xf numFmtId="4" fontId="69" fillId="33" borderId="37" xfId="53" applyNumberFormat="1" applyFont="1" applyFill="1" applyBorder="1" applyAlignment="1">
      <alignment horizontal="center" vertical="center" wrapText="1"/>
      <protection/>
    </xf>
    <xf numFmtId="0" fontId="67" fillId="33" borderId="38" xfId="53" applyFont="1" applyFill="1" applyBorder="1" applyAlignment="1">
      <alignment horizontal="center" vertical="center" wrapText="1"/>
      <protection/>
    </xf>
    <xf numFmtId="0" fontId="67" fillId="33" borderId="36" xfId="53" applyFont="1" applyFill="1" applyBorder="1" applyAlignment="1">
      <alignment horizontal="center" vertical="center" wrapText="1"/>
      <protection/>
    </xf>
    <xf numFmtId="0" fontId="67" fillId="33" borderId="37" xfId="53" applyFont="1" applyFill="1" applyBorder="1" applyAlignment="1">
      <alignment horizontal="center" vertical="center" wrapText="1"/>
      <protection/>
    </xf>
    <xf numFmtId="0" fontId="69" fillId="33" borderId="36" xfId="53" applyFont="1" applyFill="1" applyBorder="1" applyAlignment="1">
      <alignment horizontal="center" vertical="center" wrapText="1"/>
      <protection/>
    </xf>
    <xf numFmtId="2" fontId="69" fillId="33" borderId="37" xfId="53" applyNumberFormat="1" applyFont="1" applyFill="1" applyBorder="1" applyAlignment="1">
      <alignment horizontal="center" vertical="center" wrapText="1"/>
      <protection/>
    </xf>
    <xf numFmtId="2" fontId="67" fillId="33" borderId="25" xfId="53" applyNumberFormat="1" applyFont="1" applyFill="1" applyBorder="1" applyAlignment="1">
      <alignment horizontal="center" vertical="center" wrapText="1"/>
      <protection/>
    </xf>
    <xf numFmtId="2" fontId="67" fillId="33" borderId="17" xfId="53" applyNumberFormat="1" applyFont="1" applyFill="1" applyBorder="1" applyAlignment="1">
      <alignment horizontal="center" vertical="center" wrapText="1"/>
      <protection/>
    </xf>
    <xf numFmtId="191" fontId="69" fillId="33" borderId="37" xfId="63" applyNumberFormat="1" applyFont="1" applyFill="1" applyBorder="1" applyAlignment="1">
      <alignment horizontal="center" vertical="center" wrapText="1"/>
    </xf>
    <xf numFmtId="0" fontId="50" fillId="33" borderId="0" xfId="53" applyFill="1" applyBorder="1">
      <alignment/>
      <protection/>
    </xf>
    <xf numFmtId="0" fontId="67" fillId="33" borderId="25" xfId="53" applyFont="1" applyFill="1" applyBorder="1" applyAlignment="1">
      <alignment vertical="center" wrapText="1"/>
      <protection/>
    </xf>
    <xf numFmtId="0" fontId="67" fillId="33" borderId="14" xfId="53" applyFont="1" applyFill="1" applyBorder="1" applyAlignment="1">
      <alignment horizontal="justify" vertical="center" wrapText="1"/>
      <protection/>
    </xf>
    <xf numFmtId="0" fontId="67" fillId="33" borderId="14" xfId="53" applyFont="1" applyFill="1" applyBorder="1" applyAlignment="1">
      <alignment vertical="center" wrapText="1"/>
      <protection/>
    </xf>
    <xf numFmtId="0" fontId="67" fillId="33" borderId="17" xfId="53" applyFont="1" applyFill="1" applyBorder="1" applyAlignment="1">
      <alignment vertical="center" wrapText="1"/>
      <protection/>
    </xf>
    <xf numFmtId="43" fontId="69" fillId="33" borderId="36" xfId="63" applyFont="1" applyFill="1" applyBorder="1" applyAlignment="1">
      <alignment horizontal="center" vertical="center" wrapText="1"/>
    </xf>
    <xf numFmtId="4" fontId="67" fillId="33" borderId="25" xfId="63" applyNumberFormat="1" applyFont="1" applyFill="1" applyBorder="1" applyAlignment="1">
      <alignment horizontal="center" vertical="center" wrapText="1"/>
    </xf>
    <xf numFmtId="4" fontId="67" fillId="33" borderId="26" xfId="63" applyNumberFormat="1" applyFont="1" applyFill="1" applyBorder="1" applyAlignment="1">
      <alignment horizontal="center" vertical="center" wrapText="1"/>
    </xf>
    <xf numFmtId="4" fontId="67" fillId="33" borderId="17" xfId="63" applyNumberFormat="1" applyFont="1" applyFill="1" applyBorder="1" applyAlignment="1">
      <alignment horizontal="center" vertical="center" wrapText="1"/>
    </xf>
    <xf numFmtId="4" fontId="67" fillId="33" borderId="29" xfId="63" applyNumberFormat="1" applyFont="1" applyFill="1" applyBorder="1" applyAlignment="1">
      <alignment horizontal="center" vertical="center" wrapText="1"/>
    </xf>
    <xf numFmtId="191" fontId="67" fillId="33" borderId="25" xfId="63" applyNumberFormat="1" applyFont="1" applyFill="1" applyBorder="1" applyAlignment="1">
      <alignment horizontal="center" vertical="center" wrapText="1"/>
    </xf>
    <xf numFmtId="4" fontId="69" fillId="33" borderId="36" xfId="53" applyNumberFormat="1" applyFont="1" applyFill="1" applyBorder="1" applyAlignment="1">
      <alignment horizontal="center" vertical="center" wrapText="1"/>
      <protection/>
    </xf>
    <xf numFmtId="2" fontId="67" fillId="33" borderId="14" xfId="53" applyNumberFormat="1" applyFont="1" applyFill="1" applyBorder="1" applyAlignment="1">
      <alignment horizontal="center" vertical="center" wrapText="1"/>
      <protection/>
    </xf>
    <xf numFmtId="0" fontId="69" fillId="33" borderId="36" xfId="53" applyFont="1" applyFill="1" applyBorder="1" applyAlignment="1">
      <alignment horizontal="center" wrapText="1"/>
      <protection/>
    </xf>
    <xf numFmtId="4" fontId="67" fillId="33" borderId="37" xfId="53" applyNumberFormat="1" applyFont="1" applyFill="1" applyBorder="1" applyAlignment="1">
      <alignment horizontal="center" vertical="center" wrapText="1"/>
      <protection/>
    </xf>
    <xf numFmtId="0" fontId="67" fillId="33" borderId="31" xfId="53" applyFont="1" applyFill="1" applyBorder="1" applyAlignment="1">
      <alignment horizontal="center" vertical="center" wrapText="1"/>
      <protection/>
    </xf>
    <xf numFmtId="0" fontId="71" fillId="33" borderId="36" xfId="53" applyFont="1" applyFill="1" applyBorder="1" applyAlignment="1">
      <alignment horizontal="center" vertical="center" wrapText="1"/>
      <protection/>
    </xf>
    <xf numFmtId="0" fontId="24" fillId="33" borderId="38" xfId="53" applyFont="1" applyFill="1" applyBorder="1" applyAlignment="1">
      <alignment horizontal="center" vertical="center" wrapText="1"/>
      <protection/>
    </xf>
    <xf numFmtId="0" fontId="24" fillId="33" borderId="36" xfId="53" applyFont="1" applyFill="1" applyBorder="1" applyAlignment="1">
      <alignment horizontal="center" vertical="center" wrapText="1"/>
      <protection/>
    </xf>
    <xf numFmtId="0" fontId="24" fillId="33" borderId="37" xfId="53" applyFont="1" applyFill="1" applyBorder="1" applyAlignment="1">
      <alignment horizontal="center" vertical="center" wrapText="1"/>
      <protection/>
    </xf>
    <xf numFmtId="0" fontId="25" fillId="33" borderId="36" xfId="53" applyFont="1" applyFill="1" applyBorder="1" applyAlignment="1">
      <alignment horizontal="center" vertical="center" wrapText="1"/>
      <protection/>
    </xf>
    <xf numFmtId="191" fontId="25" fillId="33" borderId="37" xfId="63" applyNumberFormat="1" applyFont="1" applyFill="1" applyBorder="1" applyAlignment="1">
      <alignment horizontal="center" vertical="center" wrapText="1"/>
    </xf>
    <xf numFmtId="0" fontId="24" fillId="33" borderId="33" xfId="53" applyFont="1" applyFill="1" applyBorder="1" applyAlignment="1">
      <alignment horizontal="center" vertical="center" wrapText="1"/>
      <protection/>
    </xf>
    <xf numFmtId="0" fontId="24" fillId="33" borderId="34" xfId="53" applyFont="1" applyFill="1" applyBorder="1" applyAlignment="1">
      <alignment horizontal="left" vertical="center" wrapText="1"/>
      <protection/>
    </xf>
    <xf numFmtId="0" fontId="24" fillId="33" borderId="34" xfId="53" applyFont="1" applyFill="1" applyBorder="1" applyAlignment="1">
      <alignment horizontal="center" vertical="center" wrapText="1"/>
      <protection/>
    </xf>
    <xf numFmtId="191" fontId="24" fillId="33" borderId="35" xfId="63" applyNumberFormat="1" applyFont="1" applyFill="1" applyBorder="1" applyAlignment="1">
      <alignment horizontal="center" vertical="center" wrapText="1"/>
    </xf>
    <xf numFmtId="0" fontId="25" fillId="33" borderId="34" xfId="53" applyFont="1" applyFill="1" applyBorder="1" applyAlignment="1">
      <alignment horizontal="right" vertical="center" wrapText="1"/>
      <protection/>
    </xf>
    <xf numFmtId="0" fontId="25" fillId="33" borderId="34" xfId="53" applyFont="1" applyFill="1" applyBorder="1" applyAlignment="1">
      <alignment horizontal="center" vertical="center" wrapText="1"/>
      <protection/>
    </xf>
    <xf numFmtId="0" fontId="0" fillId="33" borderId="0" xfId="0" applyFill="1" applyAlignment="1">
      <alignment/>
    </xf>
    <xf numFmtId="43" fontId="67" fillId="33" borderId="19" xfId="63" applyFont="1" applyFill="1" applyBorder="1" applyAlignment="1">
      <alignment horizontal="center" vertical="center" wrapText="1"/>
    </xf>
    <xf numFmtId="43" fontId="67" fillId="33" borderId="20" xfId="63" applyFont="1" applyFill="1" applyBorder="1" applyAlignment="1">
      <alignment horizontal="center" vertical="center" wrapText="1"/>
    </xf>
    <xf numFmtId="191" fontId="69" fillId="33" borderId="36" xfId="63" applyNumberFormat="1" applyFont="1" applyFill="1" applyBorder="1" applyAlignment="1">
      <alignment horizontal="center" vertical="center" wrapText="1"/>
    </xf>
    <xf numFmtId="0" fontId="69" fillId="33" borderId="18" xfId="53" applyFont="1" applyFill="1" applyBorder="1" applyAlignment="1">
      <alignment horizontal="center" vertical="center" wrapText="1"/>
      <protection/>
    </xf>
    <xf numFmtId="191" fontId="69" fillId="33" borderId="20" xfId="63" applyNumberFormat="1" applyFont="1" applyFill="1" applyBorder="1" applyAlignment="1">
      <alignment horizontal="center" vertical="center" wrapText="1"/>
    </xf>
    <xf numFmtId="0" fontId="69" fillId="33" borderId="38" xfId="53" applyFont="1" applyFill="1" applyBorder="1" applyAlignment="1">
      <alignment horizontal="center" vertical="center" wrapText="1"/>
      <protection/>
    </xf>
    <xf numFmtId="0" fontId="69" fillId="33" borderId="33" xfId="53" applyFont="1" applyFill="1" applyBorder="1" applyAlignment="1">
      <alignment horizontal="center" vertical="center" wrapText="1"/>
      <protection/>
    </xf>
    <xf numFmtId="0" fontId="69" fillId="33" borderId="34" xfId="53" applyFont="1" applyFill="1" applyBorder="1" applyAlignment="1">
      <alignment horizontal="center" vertical="center" wrapText="1"/>
      <protection/>
    </xf>
    <xf numFmtId="191" fontId="69" fillId="33" borderId="34" xfId="63" applyNumberFormat="1" applyFont="1" applyFill="1" applyBorder="1" applyAlignment="1">
      <alignment horizontal="center" vertical="center" wrapText="1"/>
    </xf>
    <xf numFmtId="191" fontId="69" fillId="33" borderId="35" xfId="63" applyNumberFormat="1" applyFont="1" applyFill="1" applyBorder="1" applyAlignment="1">
      <alignment horizontal="center" vertical="center" wrapText="1"/>
    </xf>
    <xf numFmtId="0" fontId="69" fillId="33" borderId="36" xfId="53" applyFont="1" applyFill="1" applyBorder="1" applyAlignment="1">
      <alignment horizontal="right" vertical="center" wrapText="1"/>
      <protection/>
    </xf>
    <xf numFmtId="43" fontId="69" fillId="33" borderId="37" xfId="53" applyNumberFormat="1" applyFont="1" applyFill="1" applyBorder="1" applyAlignment="1">
      <alignment horizontal="center" vertical="center" wrapText="1"/>
      <protection/>
    </xf>
    <xf numFmtId="0" fontId="67" fillId="33" borderId="14" xfId="53" applyFont="1" applyFill="1" applyBorder="1" applyAlignment="1">
      <alignment horizontal="center" vertical="center"/>
      <protection/>
    </xf>
    <xf numFmtId="0" fontId="67" fillId="33" borderId="39" xfId="53" applyFont="1" applyFill="1" applyBorder="1" applyAlignment="1">
      <alignment horizontal="center" vertical="center" wrapText="1"/>
      <protection/>
    </xf>
    <xf numFmtId="0" fontId="67" fillId="33" borderId="32" xfId="53" applyFont="1" applyFill="1" applyBorder="1" applyAlignment="1">
      <alignment horizontal="center"/>
      <protection/>
    </xf>
    <xf numFmtId="0" fontId="67" fillId="33" borderId="40" xfId="53" applyFont="1" applyFill="1" applyBorder="1" applyAlignment="1">
      <alignment horizontal="center"/>
      <protection/>
    </xf>
    <xf numFmtId="0" fontId="67" fillId="33" borderId="36" xfId="53" applyFont="1" applyFill="1" applyBorder="1">
      <alignment/>
      <protection/>
    </xf>
    <xf numFmtId="2" fontId="69" fillId="33" borderId="37" xfId="53" applyNumberFormat="1" applyFont="1" applyFill="1" applyBorder="1" applyAlignment="1">
      <alignment horizontal="center" vertical="center"/>
      <protection/>
    </xf>
    <xf numFmtId="43" fontId="69" fillId="33" borderId="37" xfId="63" applyFont="1" applyFill="1" applyBorder="1" applyAlignment="1">
      <alignment horizontal="center" vertical="center" wrapText="1"/>
    </xf>
    <xf numFmtId="191" fontId="70" fillId="33" borderId="0" xfId="53" applyNumberFormat="1" applyFont="1" applyFill="1">
      <alignment/>
      <protection/>
    </xf>
    <xf numFmtId="195" fontId="70" fillId="0" borderId="0" xfId="53" applyNumberFormat="1" applyFont="1" applyFill="1" applyAlignment="1">
      <alignment horizontal="center" vertical="center"/>
      <protection/>
    </xf>
    <xf numFmtId="196" fontId="70" fillId="0" borderId="0" xfId="53" applyNumberFormat="1" applyFont="1" applyFill="1">
      <alignment/>
      <protection/>
    </xf>
    <xf numFmtId="174" fontId="70" fillId="0" borderId="0" xfId="53" applyNumberFormat="1" applyFont="1" applyFill="1">
      <alignment/>
      <protection/>
    </xf>
    <xf numFmtId="204" fontId="70" fillId="0" borderId="0" xfId="53" applyNumberFormat="1" applyFont="1" applyFill="1">
      <alignment/>
      <protection/>
    </xf>
    <xf numFmtId="0" fontId="67" fillId="33" borderId="14" xfId="53" applyFont="1" applyFill="1" applyBorder="1" applyAlignment="1">
      <alignment horizontal="center" vertical="center" wrapText="1"/>
      <protection/>
    </xf>
    <xf numFmtId="0" fontId="72" fillId="33" borderId="0" xfId="53" applyFont="1" applyFill="1" applyBorder="1">
      <alignment/>
      <protection/>
    </xf>
    <xf numFmtId="0" fontId="67" fillId="33" borderId="38" xfId="53" applyFont="1" applyFill="1" applyBorder="1" applyAlignment="1">
      <alignment horizontal="center" vertical="center"/>
      <protection/>
    </xf>
    <xf numFmtId="0" fontId="67" fillId="33" borderId="36" xfId="53" applyFont="1" applyFill="1" applyBorder="1" applyAlignment="1">
      <alignment horizontal="center" vertical="center"/>
      <protection/>
    </xf>
    <xf numFmtId="0" fontId="67" fillId="33" borderId="37" xfId="53" applyFont="1" applyFill="1" applyBorder="1" applyAlignment="1">
      <alignment horizontal="center" vertical="center"/>
      <protection/>
    </xf>
    <xf numFmtId="0" fontId="72" fillId="33" borderId="27" xfId="53" applyFont="1" applyFill="1" applyBorder="1" applyAlignment="1">
      <alignment horizontal="center" vertical="center"/>
      <protection/>
    </xf>
    <xf numFmtId="171" fontId="67" fillId="33" borderId="31" xfId="61" applyFont="1" applyFill="1" applyBorder="1" applyAlignment="1">
      <alignment horizontal="center" vertical="center"/>
    </xf>
    <xf numFmtId="0" fontId="72" fillId="33" borderId="38" xfId="53" applyFont="1" applyFill="1" applyBorder="1">
      <alignment/>
      <protection/>
    </xf>
    <xf numFmtId="0" fontId="69" fillId="33" borderId="36" xfId="53" applyFont="1" applyFill="1" applyBorder="1" applyAlignment="1">
      <alignment horizontal="right"/>
      <protection/>
    </xf>
    <xf numFmtId="171" fontId="67" fillId="33" borderId="37" xfId="61" applyFont="1" applyFill="1" applyBorder="1" applyAlignment="1">
      <alignment/>
    </xf>
    <xf numFmtId="0" fontId="69" fillId="33" borderId="0" xfId="53" applyFont="1" applyFill="1" applyBorder="1" applyAlignment="1">
      <alignment horizontal="right"/>
      <protection/>
    </xf>
    <xf numFmtId="171" fontId="67" fillId="33" borderId="0" xfId="61" applyFont="1" applyFill="1" applyBorder="1" applyAlignment="1">
      <alignment/>
    </xf>
    <xf numFmtId="0" fontId="67" fillId="33" borderId="0" xfId="53" applyFont="1" applyFill="1" applyAlignment="1">
      <alignment horizontal="left" vertical="center"/>
      <protection/>
    </xf>
    <xf numFmtId="0" fontId="67" fillId="33" borderId="21" xfId="53" applyFont="1" applyFill="1" applyBorder="1" applyAlignment="1">
      <alignment horizontal="center" vertical="center" wrapText="1"/>
      <protection/>
    </xf>
    <xf numFmtId="0" fontId="67" fillId="33" borderId="15" xfId="53" applyFont="1" applyFill="1" applyBorder="1" applyAlignment="1">
      <alignment horizontal="center" vertical="center" wrapText="1"/>
      <protection/>
    </xf>
    <xf numFmtId="0" fontId="67" fillId="33" borderId="22" xfId="53" applyFont="1" applyFill="1" applyBorder="1" applyAlignment="1">
      <alignment horizontal="center" vertical="center" wrapText="1"/>
      <protection/>
    </xf>
    <xf numFmtId="0" fontId="67" fillId="33" borderId="14" xfId="53" applyFont="1" applyFill="1" applyBorder="1" applyAlignment="1">
      <alignment horizontal="center" vertical="center" wrapText="1"/>
      <protection/>
    </xf>
    <xf numFmtId="0" fontId="67" fillId="33" borderId="32" xfId="53" applyFont="1" applyFill="1" applyBorder="1" applyAlignment="1">
      <alignment horizontal="center" vertical="center" wrapText="1"/>
      <protection/>
    </xf>
    <xf numFmtId="0" fontId="69" fillId="33" borderId="38" xfId="53" applyFont="1" applyFill="1" applyBorder="1" applyAlignment="1">
      <alignment horizontal="center" vertical="center" wrapText="1"/>
      <protection/>
    </xf>
    <xf numFmtId="0" fontId="69" fillId="33" borderId="36" xfId="53" applyFont="1" applyFill="1" applyBorder="1" applyAlignment="1">
      <alignment horizontal="center" vertical="center" wrapText="1"/>
      <protection/>
    </xf>
    <xf numFmtId="4" fontId="67" fillId="33" borderId="23" xfId="53" applyNumberFormat="1" applyFont="1" applyFill="1" applyBorder="1" applyAlignment="1">
      <alignment horizontal="center" vertical="center" wrapText="1"/>
      <protection/>
    </xf>
    <xf numFmtId="0" fontId="67" fillId="33" borderId="36" xfId="53" applyFont="1" applyFill="1" applyBorder="1" applyAlignment="1">
      <alignment horizontal="center" vertical="center" wrapText="1"/>
      <protection/>
    </xf>
    <xf numFmtId="0" fontId="67" fillId="33" borderId="37" xfId="53" applyFont="1" applyFill="1" applyBorder="1" applyAlignment="1">
      <alignment horizontal="center" vertical="center" wrapText="1"/>
      <protection/>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3" fillId="33" borderId="0" xfId="0" applyNumberFormat="1" applyFont="1" applyFill="1" applyBorder="1" applyAlignment="1">
      <alignment horizontal="left"/>
    </xf>
    <xf numFmtId="0" fontId="67" fillId="33" borderId="14" xfId="53" applyFont="1" applyFill="1" applyBorder="1" applyAlignment="1">
      <alignment horizontal="center" vertical="center" wrapText="1"/>
      <protection/>
    </xf>
    <xf numFmtId="0" fontId="3"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left" vertical="center"/>
    </xf>
    <xf numFmtId="0" fontId="5" fillId="33" borderId="0" xfId="0" applyNumberFormat="1" applyFont="1" applyFill="1" applyBorder="1" applyAlignment="1">
      <alignment horizontal="left"/>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vertical="center"/>
    </xf>
    <xf numFmtId="0" fontId="7" fillId="33" borderId="0" xfId="0" applyNumberFormat="1" applyFont="1" applyFill="1" applyBorder="1" applyAlignment="1">
      <alignment horizontal="left" vertical="center"/>
    </xf>
    <xf numFmtId="0" fontId="7" fillId="33" borderId="0" xfId="0" applyNumberFormat="1" applyFont="1" applyFill="1" applyBorder="1" applyAlignment="1">
      <alignment horizontal="left"/>
    </xf>
    <xf numFmtId="43" fontId="7" fillId="33" borderId="0" xfId="0" applyNumberFormat="1" applyFont="1" applyFill="1" applyBorder="1" applyAlignment="1">
      <alignment horizontal="left" vertical="center"/>
    </xf>
    <xf numFmtId="191" fontId="7" fillId="33" borderId="0" xfId="0" applyNumberFormat="1" applyFont="1" applyFill="1" applyBorder="1" applyAlignment="1">
      <alignment horizontal="center" vertical="center"/>
    </xf>
    <xf numFmtId="191" fontId="7" fillId="33" borderId="0" xfId="0" applyNumberFormat="1" applyFont="1" applyFill="1" applyBorder="1" applyAlignment="1">
      <alignment horizontal="left" vertical="center"/>
    </xf>
    <xf numFmtId="43" fontId="1" fillId="33" borderId="0" xfId="0" applyNumberFormat="1" applyFont="1" applyFill="1" applyBorder="1" applyAlignment="1">
      <alignment horizontal="left" vertical="center"/>
    </xf>
    <xf numFmtId="4" fontId="1" fillId="33" borderId="0" xfId="0" applyNumberFormat="1" applyFont="1" applyFill="1" applyBorder="1" applyAlignment="1">
      <alignment horizontal="left" vertical="center"/>
    </xf>
    <xf numFmtId="4" fontId="7" fillId="33" borderId="0" xfId="0" applyNumberFormat="1" applyFont="1" applyFill="1" applyBorder="1" applyAlignment="1">
      <alignment horizontal="left" vertical="center"/>
    </xf>
    <xf numFmtId="0" fontId="1" fillId="33" borderId="0" xfId="0" applyNumberFormat="1" applyFont="1" applyFill="1" applyBorder="1" applyAlignment="1">
      <alignment horizontal="center"/>
    </xf>
    <xf numFmtId="0" fontId="21" fillId="33" borderId="0" xfId="0" applyNumberFormat="1" applyFont="1" applyFill="1" applyBorder="1" applyAlignment="1">
      <alignment horizontal="left" vertical="center"/>
    </xf>
    <xf numFmtId="0" fontId="21" fillId="33" borderId="0" xfId="0" applyNumberFormat="1" applyFont="1" applyFill="1" applyBorder="1" applyAlignment="1">
      <alignment horizontal="left"/>
    </xf>
    <xf numFmtId="0" fontId="22" fillId="33" borderId="0" xfId="0" applyNumberFormat="1" applyFont="1" applyFill="1" applyBorder="1" applyAlignment="1">
      <alignment horizontal="left"/>
    </xf>
    <xf numFmtId="171" fontId="22" fillId="33" borderId="0" xfId="61" applyFont="1" applyFill="1" applyBorder="1" applyAlignment="1">
      <alignment horizontal="left"/>
    </xf>
    <xf numFmtId="171" fontId="22" fillId="33" borderId="0" xfId="61" applyFont="1" applyFill="1" applyBorder="1" applyAlignment="1">
      <alignment horizontal="center"/>
    </xf>
    <xf numFmtId="43" fontId="22" fillId="33" borderId="0" xfId="0" applyNumberFormat="1" applyFont="1" applyFill="1" applyBorder="1" applyAlignment="1">
      <alignment horizontal="center"/>
    </xf>
    <xf numFmtId="171" fontId="21" fillId="33" borderId="0" xfId="61" applyFont="1" applyFill="1" applyBorder="1" applyAlignment="1">
      <alignment horizontal="left"/>
    </xf>
    <xf numFmtId="171" fontId="21" fillId="33" borderId="0" xfId="61" applyFont="1" applyFill="1" applyBorder="1" applyAlignment="1">
      <alignment horizontal="center"/>
    </xf>
    <xf numFmtId="43" fontId="21" fillId="33" borderId="0" xfId="0" applyNumberFormat="1" applyFont="1" applyFill="1" applyBorder="1" applyAlignment="1">
      <alignment horizontal="center"/>
    </xf>
    <xf numFmtId="43" fontId="21" fillId="33" borderId="0" xfId="0" applyNumberFormat="1" applyFont="1" applyFill="1" applyBorder="1" applyAlignment="1">
      <alignment horizontal="left"/>
    </xf>
    <xf numFmtId="175" fontId="22" fillId="33" borderId="0" xfId="0" applyNumberFormat="1" applyFont="1" applyFill="1" applyBorder="1" applyAlignment="1">
      <alignment horizontal="left"/>
    </xf>
    <xf numFmtId="191" fontId="21" fillId="33" borderId="0" xfId="0" applyNumberFormat="1" applyFont="1" applyFill="1" applyBorder="1" applyAlignment="1">
      <alignment horizontal="left" vertical="center"/>
    </xf>
    <xf numFmtId="171" fontId="1" fillId="33" borderId="0" xfId="61" applyFont="1" applyFill="1" applyBorder="1" applyAlignment="1">
      <alignment horizontal="left"/>
    </xf>
    <xf numFmtId="0" fontId="11" fillId="33" borderId="0" xfId="0" applyNumberFormat="1" applyFont="1" applyFill="1" applyBorder="1" applyAlignment="1">
      <alignment horizontal="left"/>
    </xf>
    <xf numFmtId="171" fontId="7" fillId="33" borderId="0" xfId="61" applyFont="1" applyFill="1" applyBorder="1" applyAlignment="1">
      <alignment horizontal="center"/>
    </xf>
    <xf numFmtId="171" fontId="7" fillId="33" borderId="0" xfId="61" applyFont="1" applyFill="1" applyBorder="1" applyAlignment="1">
      <alignment horizontal="left"/>
    </xf>
    <xf numFmtId="171" fontId="1" fillId="33" borderId="0" xfId="61" applyFont="1" applyFill="1" applyBorder="1" applyAlignment="1">
      <alignment horizontal="center"/>
    </xf>
    <xf numFmtId="171" fontId="1" fillId="33" borderId="0" xfId="0" applyNumberFormat="1" applyFont="1" applyFill="1" applyBorder="1" applyAlignment="1">
      <alignment horizontal="center"/>
    </xf>
    <xf numFmtId="0" fontId="67" fillId="0" borderId="14" xfId="53" applyFont="1" applyFill="1" applyBorder="1">
      <alignment/>
      <protection/>
    </xf>
    <xf numFmtId="0" fontId="67" fillId="33" borderId="14" xfId="53" applyFont="1" applyFill="1" applyBorder="1">
      <alignment/>
      <protection/>
    </xf>
    <xf numFmtId="0" fontId="67" fillId="0" borderId="14" xfId="53" applyFont="1" applyFill="1" applyBorder="1" applyAlignment="1">
      <alignment horizontal="center" vertical="center"/>
      <protection/>
    </xf>
    <xf numFmtId="43" fontId="67" fillId="0" borderId="14" xfId="53" applyNumberFormat="1" applyFont="1" applyFill="1" applyBorder="1" applyAlignment="1">
      <alignment horizontal="center" vertical="center"/>
      <protection/>
    </xf>
    <xf numFmtId="43" fontId="69" fillId="33" borderId="14" xfId="63" applyFont="1" applyFill="1" applyBorder="1" applyAlignment="1">
      <alignment horizontal="center" vertical="center"/>
    </xf>
    <xf numFmtId="0" fontId="69" fillId="0" borderId="14" xfId="53" applyFont="1" applyFill="1" applyBorder="1" applyAlignment="1">
      <alignment horizontal="center" vertical="center"/>
      <protection/>
    </xf>
    <xf numFmtId="0" fontId="69" fillId="33" borderId="14" xfId="53" applyFont="1" applyFill="1" applyBorder="1">
      <alignment/>
      <protection/>
    </xf>
    <xf numFmtId="43" fontId="69" fillId="33" borderId="14" xfId="63" applyFont="1" applyFill="1" applyBorder="1" applyAlignment="1">
      <alignment horizontal="left"/>
    </xf>
    <xf numFmtId="4" fontId="69" fillId="33" borderId="14" xfId="53" applyNumberFormat="1" applyFont="1" applyFill="1" applyBorder="1" applyAlignment="1">
      <alignment horizontal="left"/>
      <protection/>
    </xf>
    <xf numFmtId="0" fontId="69" fillId="33" borderId="14" xfId="53" applyFont="1" applyFill="1" applyBorder="1" applyAlignment="1">
      <alignment horizontal="left"/>
      <protection/>
    </xf>
    <xf numFmtId="43" fontId="67" fillId="33" borderId="14" xfId="63" applyNumberFormat="1" applyFont="1" applyFill="1" applyBorder="1" applyAlignment="1">
      <alignment horizontal="center" vertical="center"/>
    </xf>
    <xf numFmtId="43" fontId="67" fillId="33" borderId="14" xfId="53" applyNumberFormat="1" applyFont="1" applyFill="1" applyBorder="1" applyAlignment="1">
      <alignment horizontal="center" vertical="center"/>
      <protection/>
    </xf>
    <xf numFmtId="0" fontId="67" fillId="0" borderId="14" xfId="53" applyFont="1" applyFill="1" applyBorder="1" applyAlignment="1">
      <alignment horizontal="center" vertical="center" wrapText="1"/>
      <protection/>
    </xf>
    <xf numFmtId="4" fontId="69" fillId="33" borderId="14" xfId="53" applyNumberFormat="1" applyFont="1" applyFill="1" applyBorder="1" applyAlignment="1">
      <alignment horizontal="center" vertical="center" wrapText="1"/>
      <protection/>
    </xf>
    <xf numFmtId="0" fontId="69" fillId="0" borderId="14" xfId="53" applyFont="1" applyFill="1" applyBorder="1" applyAlignment="1">
      <alignment horizontal="center" vertical="center" wrapText="1"/>
      <protection/>
    </xf>
    <xf numFmtId="0" fontId="69" fillId="33" borderId="14" xfId="53" applyFont="1" applyFill="1" applyBorder="1" applyAlignment="1">
      <alignment horizontal="center" vertical="center" wrapText="1"/>
      <protection/>
    </xf>
    <xf numFmtId="171" fontId="67" fillId="0" borderId="14" xfId="61" applyFont="1" applyFill="1" applyBorder="1" applyAlignment="1">
      <alignment horizontal="center" vertical="center" wrapText="1"/>
    </xf>
    <xf numFmtId="4" fontId="69" fillId="33" borderId="14" xfId="53" applyNumberFormat="1" applyFont="1" applyFill="1" applyBorder="1" applyAlignment="1">
      <alignment horizontal="center" vertical="center"/>
      <protection/>
    </xf>
    <xf numFmtId="171" fontId="67" fillId="33" borderId="14" xfId="61" applyFont="1" applyFill="1" applyBorder="1" applyAlignment="1">
      <alignment/>
    </xf>
    <xf numFmtId="171" fontId="67" fillId="0" borderId="14" xfId="61" applyFont="1" applyFill="1" applyBorder="1" applyAlignment="1">
      <alignment/>
    </xf>
    <xf numFmtId="4" fontId="1" fillId="33" borderId="0" xfId="0" applyNumberFormat="1" applyFont="1" applyFill="1" applyBorder="1" applyAlignment="1">
      <alignment horizontal="center" vertical="center"/>
    </xf>
    <xf numFmtId="0" fontId="4" fillId="33" borderId="0" xfId="0" applyNumberFormat="1" applyFont="1" applyFill="1" applyBorder="1" applyAlignment="1">
      <alignment horizontal="center" vertical="top"/>
    </xf>
    <xf numFmtId="0" fontId="1" fillId="33" borderId="0" xfId="0" applyNumberFormat="1" applyFont="1" applyFill="1" applyBorder="1" applyAlignment="1">
      <alignment wrapText="1"/>
    </xf>
    <xf numFmtId="171" fontId="72" fillId="0" borderId="0" xfId="53" applyNumberFormat="1" applyFont="1">
      <alignment/>
      <protection/>
    </xf>
    <xf numFmtId="0" fontId="67" fillId="33" borderId="14" xfId="53" applyFont="1" applyFill="1" applyBorder="1" applyAlignment="1">
      <alignment horizontal="center" vertical="center" wrapText="1"/>
      <protection/>
    </xf>
    <xf numFmtId="4" fontId="1" fillId="33" borderId="0" xfId="0" applyNumberFormat="1" applyFont="1" applyFill="1" applyBorder="1" applyAlignment="1">
      <alignment horizontal="left"/>
    </xf>
    <xf numFmtId="0" fontId="67" fillId="33" borderId="15" xfId="53" applyFont="1" applyFill="1" applyBorder="1" applyAlignment="1">
      <alignment horizontal="center" vertical="center" wrapText="1"/>
      <protection/>
    </xf>
    <xf numFmtId="4" fontId="67" fillId="0" borderId="23" xfId="53" applyNumberFormat="1" applyFont="1" applyFill="1" applyBorder="1" applyAlignment="1">
      <alignment horizontal="center" vertical="center" wrapText="1"/>
      <protection/>
    </xf>
    <xf numFmtId="4" fontId="67" fillId="0" borderId="29" xfId="53" applyNumberFormat="1" applyFont="1" applyFill="1" applyBorder="1" applyAlignment="1">
      <alignment horizontal="center" vertical="center" wrapText="1"/>
      <protection/>
    </xf>
    <xf numFmtId="191" fontId="67" fillId="0" borderId="23" xfId="63" applyNumberFormat="1" applyFont="1" applyFill="1" applyBorder="1" applyAlignment="1">
      <alignment horizontal="center" vertical="center" wrapText="1"/>
    </xf>
    <xf numFmtId="191" fontId="67" fillId="0" borderId="26" xfId="63" applyNumberFormat="1" applyFont="1" applyFill="1" applyBorder="1" applyAlignment="1">
      <alignment horizontal="center" vertical="center" wrapText="1"/>
    </xf>
    <xf numFmtId="0" fontId="1" fillId="33" borderId="14"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15" xfId="0" applyNumberFormat="1" applyFont="1" applyFill="1" applyBorder="1" applyAlignment="1">
      <alignment horizontal="left" indent="3"/>
    </xf>
    <xf numFmtId="0" fontId="1" fillId="33" borderId="14" xfId="0" applyNumberFormat="1" applyFont="1" applyFill="1" applyBorder="1" applyAlignment="1">
      <alignment horizontal="left" indent="3"/>
    </xf>
    <xf numFmtId="49" fontId="1" fillId="33" borderId="14" xfId="0" applyNumberFormat="1" applyFont="1" applyFill="1" applyBorder="1" applyAlignment="1">
      <alignment horizontal="center"/>
    </xf>
    <xf numFmtId="4" fontId="1" fillId="33" borderId="14" xfId="0" applyNumberFormat="1" applyFont="1" applyFill="1" applyBorder="1" applyAlignment="1">
      <alignment horizontal="center"/>
    </xf>
    <xf numFmtId="4" fontId="21" fillId="33" borderId="14" xfId="0" applyNumberFormat="1" applyFont="1" applyFill="1" applyBorder="1" applyAlignment="1">
      <alignment horizontal="center"/>
    </xf>
    <xf numFmtId="0" fontId="21" fillId="33" borderId="14" xfId="0" applyNumberFormat="1" applyFont="1" applyFill="1" applyBorder="1" applyAlignment="1">
      <alignment horizontal="center"/>
    </xf>
    <xf numFmtId="0" fontId="21" fillId="33" borderId="23" xfId="0" applyNumberFormat="1" applyFont="1" applyFill="1" applyBorder="1" applyAlignment="1">
      <alignment horizontal="center"/>
    </xf>
    <xf numFmtId="0" fontId="21" fillId="33" borderId="15" xfId="0" applyNumberFormat="1" applyFont="1" applyFill="1" applyBorder="1" applyAlignment="1">
      <alignment horizontal="left" wrapText="1" indent="3"/>
    </xf>
    <xf numFmtId="0" fontId="21" fillId="33" borderId="14" xfId="0" applyNumberFormat="1" applyFont="1" applyFill="1" applyBorder="1" applyAlignment="1">
      <alignment horizontal="left" indent="3"/>
    </xf>
    <xf numFmtId="49" fontId="21" fillId="33" borderId="14" xfId="0" applyNumberFormat="1" applyFont="1" applyFill="1" applyBorder="1" applyAlignment="1">
      <alignment horizontal="center"/>
    </xf>
    <xf numFmtId="49" fontId="1" fillId="33" borderId="14" xfId="0" applyNumberFormat="1" applyFont="1" applyFill="1" applyBorder="1" applyAlignment="1">
      <alignment horizontal="center" vertical="center"/>
    </xf>
    <xf numFmtId="0" fontId="1" fillId="33" borderId="0" xfId="0" applyNumberFormat="1" applyFont="1" applyFill="1" applyBorder="1" applyAlignment="1">
      <alignment horizontal="center"/>
    </xf>
    <xf numFmtId="0" fontId="1" fillId="33" borderId="0" xfId="0" applyNumberFormat="1" applyFont="1" applyFill="1" applyBorder="1" applyAlignment="1">
      <alignment horizontal="center" vertical="center" wrapText="1"/>
    </xf>
    <xf numFmtId="0" fontId="1" fillId="33" borderId="15" xfId="0" applyNumberFormat="1" applyFont="1" applyFill="1" applyBorder="1" applyAlignment="1">
      <alignment horizontal="left" vertical="top" wrapText="1"/>
    </xf>
    <xf numFmtId="0" fontId="1" fillId="33" borderId="14" xfId="0" applyNumberFormat="1" applyFont="1" applyFill="1" applyBorder="1" applyAlignment="1">
      <alignment horizontal="left" vertical="top" wrapText="1"/>
    </xf>
    <xf numFmtId="0" fontId="15" fillId="33" borderId="0" xfId="0" applyNumberFormat="1" applyFont="1" applyFill="1" applyBorder="1" applyAlignment="1">
      <alignment horizontal="center" vertical="center" wrapText="1"/>
    </xf>
    <xf numFmtId="0" fontId="1" fillId="33" borderId="32" xfId="0" applyNumberFormat="1" applyFont="1" applyFill="1" applyBorder="1" applyAlignment="1">
      <alignment horizontal="center" vertical="top" wrapText="1"/>
    </xf>
    <xf numFmtId="0" fontId="1" fillId="33" borderId="14" xfId="0" applyNumberFormat="1" applyFont="1" applyFill="1" applyBorder="1" applyAlignment="1">
      <alignment horizontal="right"/>
    </xf>
    <xf numFmtId="0" fontId="1" fillId="33" borderId="14" xfId="0" applyNumberFormat="1" applyFont="1" applyFill="1" applyBorder="1" applyAlignment="1">
      <alignment horizontal="left"/>
    </xf>
    <xf numFmtId="49" fontId="1" fillId="33" borderId="14" xfId="0" applyNumberFormat="1" applyFont="1" applyFill="1" applyBorder="1" applyAlignment="1">
      <alignment horizontal="left"/>
    </xf>
    <xf numFmtId="49" fontId="5" fillId="33" borderId="41" xfId="0" applyNumberFormat="1" applyFont="1" applyFill="1" applyBorder="1" applyAlignment="1">
      <alignment horizontal="left"/>
    </xf>
    <xf numFmtId="0" fontId="1" fillId="33" borderId="21"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0" fontId="1" fillId="33" borderId="15" xfId="0" applyNumberFormat="1" applyFont="1" applyFill="1" applyBorder="1" applyAlignment="1">
      <alignment horizontal="center" vertical="center"/>
    </xf>
    <xf numFmtId="0" fontId="1" fillId="33" borderId="14" xfId="0" applyNumberFormat="1" applyFont="1" applyFill="1" applyBorder="1" applyAlignment="1">
      <alignment horizontal="center" vertical="center"/>
    </xf>
    <xf numFmtId="0" fontId="1" fillId="33" borderId="39" xfId="0" applyNumberFormat="1" applyFont="1" applyFill="1" applyBorder="1" applyAlignment="1">
      <alignment horizontal="center" vertical="center"/>
    </xf>
    <xf numFmtId="0" fontId="1" fillId="33" borderId="32"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32" xfId="0" applyNumberFormat="1" applyFont="1" applyFill="1" applyBorder="1" applyAlignment="1">
      <alignment horizontal="center" vertical="center" wrapText="1"/>
    </xf>
    <xf numFmtId="0" fontId="1" fillId="33" borderId="30" xfId="0" applyNumberFormat="1" applyFont="1" applyFill="1" applyBorder="1" applyAlignment="1">
      <alignment horizontal="center" vertical="center"/>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 fillId="33" borderId="23" xfId="0" applyNumberFormat="1" applyFont="1" applyFill="1" applyBorder="1" applyAlignment="1">
      <alignment horizontal="center" vertical="center" wrapText="1"/>
    </xf>
    <xf numFmtId="0" fontId="1" fillId="33" borderId="40" xfId="0" applyNumberFormat="1" applyFont="1" applyFill="1" applyBorder="1" applyAlignment="1">
      <alignment horizontal="center" vertical="center" wrapText="1"/>
    </xf>
    <xf numFmtId="49" fontId="1" fillId="33" borderId="38" xfId="0" applyNumberFormat="1" applyFont="1" applyFill="1" applyBorder="1" applyAlignment="1">
      <alignment horizontal="center" vertical="top"/>
    </xf>
    <xf numFmtId="49" fontId="1" fillId="33" borderId="36" xfId="0" applyNumberFormat="1" applyFont="1" applyFill="1" applyBorder="1" applyAlignment="1">
      <alignment horizontal="center" vertical="top"/>
    </xf>
    <xf numFmtId="171" fontId="1" fillId="33" borderId="36" xfId="61" applyFont="1" applyFill="1" applyBorder="1" applyAlignment="1">
      <alignment horizontal="center" vertical="top"/>
    </xf>
    <xf numFmtId="49" fontId="1" fillId="33" borderId="37" xfId="0" applyNumberFormat="1" applyFont="1" applyFill="1" applyBorder="1" applyAlignment="1">
      <alignment horizontal="center" vertical="top"/>
    </xf>
    <xf numFmtId="171" fontId="7" fillId="33" borderId="25" xfId="61" applyFont="1" applyFill="1" applyBorder="1" applyAlignment="1">
      <alignment horizontal="center"/>
    </xf>
    <xf numFmtId="0" fontId="7" fillId="33" borderId="25" xfId="0" applyNumberFormat="1" applyFont="1" applyFill="1" applyBorder="1" applyAlignment="1">
      <alignment horizontal="center"/>
    </xf>
    <xf numFmtId="0" fontId="7" fillId="33" borderId="26" xfId="0" applyNumberFormat="1" applyFont="1" applyFill="1" applyBorder="1" applyAlignment="1">
      <alignment horizontal="center"/>
    </xf>
    <xf numFmtId="0" fontId="7" fillId="33" borderId="24" xfId="0" applyNumberFormat="1" applyFont="1" applyFill="1" applyBorder="1" applyAlignment="1">
      <alignment horizontal="left"/>
    </xf>
    <xf numFmtId="0" fontId="7" fillId="33" borderId="25" xfId="0" applyNumberFormat="1" applyFont="1" applyFill="1" applyBorder="1" applyAlignment="1">
      <alignment horizontal="left"/>
    </xf>
    <xf numFmtId="49" fontId="7" fillId="33" borderId="25" xfId="0" applyNumberFormat="1" applyFont="1" applyFill="1" applyBorder="1" applyAlignment="1">
      <alignment horizontal="center"/>
    </xf>
    <xf numFmtId="0" fontId="3" fillId="33" borderId="41" xfId="0" applyNumberFormat="1" applyFont="1" applyFill="1" applyBorder="1" applyAlignment="1">
      <alignment horizontal="center"/>
    </xf>
    <xf numFmtId="0" fontId="3" fillId="33" borderId="0" xfId="0" applyNumberFormat="1" applyFont="1" applyFill="1" applyBorder="1" applyAlignment="1">
      <alignment horizontal="left"/>
    </xf>
    <xf numFmtId="49" fontId="3" fillId="33" borderId="41" xfId="0" applyNumberFormat="1" applyFont="1" applyFill="1" applyBorder="1" applyAlignment="1">
      <alignment horizontal="center"/>
    </xf>
    <xf numFmtId="0" fontId="3" fillId="33" borderId="0" xfId="0" applyNumberFormat="1" applyFont="1" applyFill="1" applyBorder="1" applyAlignment="1">
      <alignment horizontal="right"/>
    </xf>
    <xf numFmtId="49" fontId="3" fillId="33" borderId="41" xfId="0" applyNumberFormat="1" applyFont="1" applyFill="1" applyBorder="1" applyAlignment="1">
      <alignment horizontal="left"/>
    </xf>
    <xf numFmtId="0" fontId="3" fillId="33" borderId="0" xfId="0" applyNumberFormat="1" applyFont="1" applyFill="1" applyBorder="1" applyAlignment="1">
      <alignment horizontal="center"/>
    </xf>
    <xf numFmtId="0" fontId="3" fillId="33" borderId="0" xfId="0" applyNumberFormat="1" applyFont="1" applyFill="1" applyBorder="1" applyAlignment="1">
      <alignment horizontal="left" vertical="center" wrapText="1"/>
    </xf>
    <xf numFmtId="0" fontId="3" fillId="33" borderId="41" xfId="0" applyNumberFormat="1" applyFont="1" applyFill="1" applyBorder="1" applyAlignment="1">
      <alignment horizontal="left" vertical="center" wrapText="1"/>
    </xf>
    <xf numFmtId="0" fontId="4" fillId="33" borderId="42" xfId="0" applyNumberFormat="1" applyFont="1" applyFill="1" applyBorder="1" applyAlignment="1">
      <alignment horizontal="center" vertical="top"/>
    </xf>
    <xf numFmtId="0" fontId="1" fillId="33" borderId="43" xfId="0" applyNumberFormat="1" applyFont="1" applyFill="1" applyBorder="1" applyAlignment="1">
      <alignment horizontal="center" vertical="center"/>
    </xf>
    <xf numFmtId="0" fontId="1" fillId="33" borderId="42" xfId="0" applyNumberFormat="1" applyFont="1" applyFill="1" applyBorder="1" applyAlignment="1">
      <alignment horizontal="center" vertical="center"/>
    </xf>
    <xf numFmtId="0" fontId="1" fillId="33" borderId="44" xfId="0" applyNumberFormat="1" applyFont="1" applyFill="1" applyBorder="1" applyAlignment="1">
      <alignment horizontal="center" vertical="center"/>
    </xf>
    <xf numFmtId="0" fontId="1" fillId="33" borderId="45"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46" xfId="0" applyNumberFormat="1" applyFont="1" applyFill="1" applyBorder="1" applyAlignment="1">
      <alignment horizontal="center" vertical="center"/>
    </xf>
    <xf numFmtId="49" fontId="1" fillId="33" borderId="47" xfId="0" applyNumberFormat="1" applyFont="1" applyFill="1" applyBorder="1" applyAlignment="1">
      <alignment horizontal="center"/>
    </xf>
    <xf numFmtId="49" fontId="1" fillId="33" borderId="48" xfId="0" applyNumberFormat="1" applyFont="1" applyFill="1" applyBorder="1" applyAlignment="1">
      <alignment horizontal="center"/>
    </xf>
    <xf numFmtId="49" fontId="1" fillId="33" borderId="49" xfId="0" applyNumberFormat="1" applyFont="1" applyFill="1" applyBorder="1" applyAlignment="1">
      <alignment horizontal="center"/>
    </xf>
    <xf numFmtId="49" fontId="1" fillId="33" borderId="50" xfId="0" applyNumberFormat="1" applyFont="1" applyFill="1" applyBorder="1" applyAlignment="1">
      <alignment horizontal="center"/>
    </xf>
    <xf numFmtId="49" fontId="1" fillId="33" borderId="51" xfId="0" applyNumberFormat="1" applyFont="1" applyFill="1" applyBorder="1" applyAlignment="1">
      <alignment horizontal="center"/>
    </xf>
    <xf numFmtId="49" fontId="1" fillId="33" borderId="52" xfId="0" applyNumberFormat="1" applyFont="1" applyFill="1" applyBorder="1" applyAlignment="1">
      <alignment horizontal="center"/>
    </xf>
    <xf numFmtId="0" fontId="1" fillId="33" borderId="0" xfId="0" applyNumberFormat="1" applyFont="1" applyFill="1" applyBorder="1" applyAlignment="1">
      <alignment horizontal="right"/>
    </xf>
    <xf numFmtId="49" fontId="1" fillId="33" borderId="41" xfId="0" applyNumberFormat="1" applyFont="1" applyFill="1" applyBorder="1" applyAlignment="1">
      <alignment horizontal="center"/>
    </xf>
    <xf numFmtId="0" fontId="1" fillId="33" borderId="0" xfId="0" applyNumberFormat="1" applyFont="1" applyFill="1" applyBorder="1" applyAlignment="1">
      <alignment horizontal="left"/>
    </xf>
    <xf numFmtId="49" fontId="1" fillId="33" borderId="41" xfId="0" applyNumberFormat="1" applyFont="1" applyFill="1" applyBorder="1" applyAlignment="1">
      <alignment horizontal="left"/>
    </xf>
    <xf numFmtId="0" fontId="7" fillId="33" borderId="14" xfId="0" applyNumberFormat="1" applyFont="1" applyFill="1" applyBorder="1" applyAlignment="1">
      <alignment horizontal="center"/>
    </xf>
    <xf numFmtId="0" fontId="7" fillId="33" borderId="23" xfId="0" applyNumberFormat="1" applyFont="1" applyFill="1" applyBorder="1" applyAlignment="1">
      <alignment horizontal="center"/>
    </xf>
    <xf numFmtId="0" fontId="7" fillId="33" borderId="15" xfId="0" applyNumberFormat="1" applyFont="1" applyFill="1" applyBorder="1" applyAlignment="1">
      <alignment horizontal="left"/>
    </xf>
    <xf numFmtId="0" fontId="7" fillId="33" borderId="14" xfId="0" applyNumberFormat="1" applyFont="1" applyFill="1" applyBorder="1" applyAlignment="1">
      <alignment horizontal="left"/>
    </xf>
    <xf numFmtId="49" fontId="7" fillId="33" borderId="14" xfId="0" applyNumberFormat="1" applyFont="1" applyFill="1" applyBorder="1" applyAlignment="1">
      <alignment horizontal="center"/>
    </xf>
    <xf numFmtId="0" fontId="1" fillId="33" borderId="41" xfId="0" applyNumberFormat="1" applyFont="1" applyFill="1" applyBorder="1" applyAlignment="1">
      <alignment horizontal="center" vertical="center"/>
    </xf>
    <xf numFmtId="49" fontId="1" fillId="33" borderId="53" xfId="0" applyNumberFormat="1" applyFont="1" applyFill="1" applyBorder="1" applyAlignment="1">
      <alignment horizontal="center"/>
    </xf>
    <xf numFmtId="49" fontId="1" fillId="33" borderId="54" xfId="0" applyNumberFormat="1" applyFont="1" applyFill="1" applyBorder="1" applyAlignment="1">
      <alignment horizontal="center"/>
    </xf>
    <xf numFmtId="49" fontId="1" fillId="33" borderId="55" xfId="0" applyNumberFormat="1" applyFont="1" applyFill="1" applyBorder="1" applyAlignment="1">
      <alignment horizontal="center"/>
    </xf>
    <xf numFmtId="0" fontId="7" fillId="33" borderId="0" xfId="0" applyNumberFormat="1" applyFont="1" applyFill="1" applyBorder="1" applyAlignment="1">
      <alignment horizontal="center"/>
    </xf>
    <xf numFmtId="0" fontId="1" fillId="33" borderId="15" xfId="0" applyNumberFormat="1" applyFont="1" applyFill="1" applyBorder="1" applyAlignment="1">
      <alignment horizontal="left" wrapText="1" indent="1"/>
    </xf>
    <xf numFmtId="0" fontId="1" fillId="33" borderId="14" xfId="0" applyNumberFormat="1" applyFont="1" applyFill="1" applyBorder="1" applyAlignment="1">
      <alignment horizontal="left" indent="1"/>
    </xf>
    <xf numFmtId="4" fontId="7" fillId="33" borderId="14" xfId="0" applyNumberFormat="1" applyFont="1" applyFill="1" applyBorder="1" applyAlignment="1">
      <alignment horizontal="center"/>
    </xf>
    <xf numFmtId="4" fontId="1" fillId="33" borderId="14" xfId="61" applyNumberFormat="1" applyFont="1" applyFill="1" applyBorder="1" applyAlignment="1">
      <alignment horizontal="center"/>
    </xf>
    <xf numFmtId="0" fontId="1" fillId="33" borderId="15" xfId="0" applyNumberFormat="1" applyFont="1" applyFill="1" applyBorder="1" applyAlignment="1">
      <alignment vertical="center" wrapText="1"/>
    </xf>
    <xf numFmtId="0" fontId="1" fillId="33" borderId="14" xfId="0" applyNumberFormat="1" applyFont="1" applyFill="1" applyBorder="1" applyAlignment="1">
      <alignment vertical="center"/>
    </xf>
    <xf numFmtId="0" fontId="1" fillId="33" borderId="14" xfId="0" applyNumberFormat="1" applyFont="1" applyFill="1" applyBorder="1" applyAlignment="1">
      <alignment vertical="center" wrapText="1"/>
    </xf>
    <xf numFmtId="0" fontId="1" fillId="33" borderId="15" xfId="0" applyNumberFormat="1" applyFont="1" applyFill="1" applyBorder="1" applyAlignment="1">
      <alignment horizontal="left" indent="2"/>
    </xf>
    <xf numFmtId="0" fontId="1" fillId="33" borderId="14" xfId="0" applyNumberFormat="1" applyFont="1" applyFill="1" applyBorder="1" applyAlignment="1">
      <alignment horizontal="left" indent="2"/>
    </xf>
    <xf numFmtId="4" fontId="1" fillId="33" borderId="14" xfId="0" applyNumberFormat="1" applyFont="1" applyFill="1" applyBorder="1" applyAlignment="1">
      <alignment horizontal="center" vertical="center"/>
    </xf>
    <xf numFmtId="4" fontId="1" fillId="33" borderId="14" xfId="61" applyNumberFormat="1" applyFont="1" applyFill="1" applyBorder="1" applyAlignment="1">
      <alignment horizontal="center" vertical="center"/>
    </xf>
    <xf numFmtId="0" fontId="1" fillId="33" borderId="15" xfId="0" applyNumberFormat="1" applyFont="1" applyFill="1" applyBorder="1" applyAlignment="1">
      <alignment horizontal="left" wrapText="1" indent="3"/>
    </xf>
    <xf numFmtId="0" fontId="7" fillId="33" borderId="15" xfId="0" applyNumberFormat="1" applyFont="1" applyFill="1" applyBorder="1" applyAlignment="1">
      <alignment horizontal="left" vertical="center"/>
    </xf>
    <xf numFmtId="0" fontId="7" fillId="33" borderId="14" xfId="0" applyNumberFormat="1" applyFont="1" applyFill="1" applyBorder="1" applyAlignment="1">
      <alignment horizontal="left" vertical="center"/>
    </xf>
    <xf numFmtId="49" fontId="7" fillId="33" borderId="14" xfId="0" applyNumberFormat="1" applyFont="1" applyFill="1" applyBorder="1" applyAlignment="1">
      <alignment horizontal="center" vertical="center"/>
    </xf>
    <xf numFmtId="4" fontId="7" fillId="33" borderId="14"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xf>
    <xf numFmtId="0" fontId="7" fillId="33" borderId="23" xfId="0" applyNumberFormat="1" applyFont="1" applyFill="1" applyBorder="1" applyAlignment="1">
      <alignment horizontal="center" vertical="center"/>
    </xf>
    <xf numFmtId="0" fontId="1" fillId="33" borderId="15" xfId="0" applyNumberFormat="1" applyFont="1" applyFill="1" applyBorder="1" applyAlignment="1">
      <alignment horizontal="left" wrapText="1" indent="2"/>
    </xf>
    <xf numFmtId="0" fontId="1" fillId="33" borderId="15" xfId="0" applyNumberFormat="1" applyFont="1" applyFill="1" applyBorder="1" applyAlignment="1">
      <alignment horizontal="left" vertical="center" wrapText="1"/>
    </xf>
    <xf numFmtId="0" fontId="1" fillId="33" borderId="14" xfId="0" applyNumberFormat="1" applyFont="1" applyFill="1" applyBorder="1" applyAlignment="1">
      <alignment horizontal="left" vertical="center" wrapText="1"/>
    </xf>
    <xf numFmtId="0" fontId="1" fillId="33" borderId="15" xfId="0" applyNumberFormat="1" applyFont="1" applyFill="1" applyBorder="1" applyAlignment="1">
      <alignment horizontal="left" wrapText="1" indent="4"/>
    </xf>
    <xf numFmtId="0" fontId="1" fillId="33" borderId="14" xfId="0" applyNumberFormat="1" applyFont="1" applyFill="1" applyBorder="1" applyAlignment="1">
      <alignment horizontal="left" indent="4"/>
    </xf>
    <xf numFmtId="4" fontId="1" fillId="33" borderId="32"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39" xfId="0" applyNumberFormat="1" applyFont="1" applyFill="1" applyBorder="1" applyAlignment="1">
      <alignment horizontal="left" wrapText="1" indent="2"/>
    </xf>
    <xf numFmtId="0" fontId="1" fillId="33" borderId="32" xfId="0" applyNumberFormat="1" applyFont="1" applyFill="1" applyBorder="1" applyAlignment="1">
      <alignment horizontal="left" indent="2"/>
    </xf>
    <xf numFmtId="49" fontId="1" fillId="33" borderId="32" xfId="0" applyNumberFormat="1" applyFont="1" applyFill="1" applyBorder="1" applyAlignment="1">
      <alignment horizontal="center"/>
    </xf>
    <xf numFmtId="0" fontId="11" fillId="33" borderId="0" xfId="0" applyNumberFormat="1" applyFont="1" applyFill="1" applyBorder="1" applyAlignment="1">
      <alignment horizontal="justify" wrapText="1"/>
    </xf>
    <xf numFmtId="0" fontId="1" fillId="33" borderId="56" xfId="0" applyNumberFormat="1" applyFont="1" applyFill="1" applyBorder="1" applyAlignment="1">
      <alignment horizontal="center" vertical="center"/>
    </xf>
    <xf numFmtId="0" fontId="1" fillId="33" borderId="57" xfId="0" applyNumberFormat="1" applyFont="1" applyFill="1" applyBorder="1" applyAlignment="1">
      <alignment horizontal="center" vertical="center"/>
    </xf>
    <xf numFmtId="0" fontId="1" fillId="33" borderId="58" xfId="0" applyNumberFormat="1" applyFont="1" applyFill="1" applyBorder="1" applyAlignment="1">
      <alignment horizontal="center" vertical="center"/>
    </xf>
    <xf numFmtId="0" fontId="1" fillId="33" borderId="59" xfId="0" applyNumberFormat="1" applyFont="1" applyFill="1" applyBorder="1" applyAlignment="1">
      <alignment horizontal="center" vertical="center"/>
    </xf>
    <xf numFmtId="0" fontId="1" fillId="33" borderId="60" xfId="0" applyNumberFormat="1" applyFont="1" applyFill="1" applyBorder="1" applyAlignment="1">
      <alignment horizontal="center" vertical="center" wrapText="1"/>
    </xf>
    <xf numFmtId="0" fontId="1" fillId="33" borderId="56" xfId="0" applyNumberFormat="1" applyFont="1" applyFill="1" applyBorder="1" applyAlignment="1">
      <alignment horizontal="center" vertical="center" wrapText="1"/>
    </xf>
    <xf numFmtId="0" fontId="1" fillId="33" borderId="57" xfId="0" applyNumberFormat="1" applyFont="1" applyFill="1" applyBorder="1" applyAlignment="1">
      <alignment horizontal="center" vertical="center" wrapText="1"/>
    </xf>
    <xf numFmtId="0" fontId="1" fillId="33" borderId="45" xfId="0" applyNumberFormat="1" applyFont="1" applyFill="1" applyBorder="1" applyAlignment="1">
      <alignment horizontal="center" vertical="center" wrapText="1"/>
    </xf>
    <xf numFmtId="0" fontId="1" fillId="33" borderId="46" xfId="0" applyNumberFormat="1" applyFont="1" applyFill="1" applyBorder="1" applyAlignment="1">
      <alignment horizontal="center" vertical="center" wrapText="1"/>
    </xf>
    <xf numFmtId="0" fontId="1" fillId="33" borderId="61" xfId="0" applyNumberFormat="1" applyFont="1" applyFill="1" applyBorder="1" applyAlignment="1">
      <alignment horizontal="center" vertical="center" wrapText="1"/>
    </xf>
    <xf numFmtId="0" fontId="1" fillId="33" borderId="58" xfId="0" applyNumberFormat="1" applyFont="1" applyFill="1" applyBorder="1" applyAlignment="1">
      <alignment horizontal="center" vertical="center" wrapText="1"/>
    </xf>
    <xf numFmtId="0" fontId="1" fillId="33" borderId="59" xfId="0" applyNumberFormat="1" applyFont="1" applyFill="1" applyBorder="1" applyAlignment="1">
      <alignment horizontal="center" vertical="center" wrapText="1"/>
    </xf>
    <xf numFmtId="0" fontId="1" fillId="33" borderId="62" xfId="0" applyNumberFormat="1" applyFont="1" applyFill="1" applyBorder="1" applyAlignment="1">
      <alignment horizontal="center" vertical="center"/>
    </xf>
    <xf numFmtId="0" fontId="1" fillId="33" borderId="48" xfId="0" applyNumberFormat="1" applyFont="1" applyFill="1" applyBorder="1" applyAlignment="1">
      <alignment horizontal="center" vertical="center"/>
    </xf>
    <xf numFmtId="0" fontId="1" fillId="33" borderId="49" xfId="0" applyNumberFormat="1" applyFont="1" applyFill="1" applyBorder="1" applyAlignment="1">
      <alignment horizontal="center" vertical="center"/>
    </xf>
    <xf numFmtId="0" fontId="1" fillId="33" borderId="43" xfId="0" applyNumberFormat="1" applyFont="1" applyFill="1" applyBorder="1" applyAlignment="1">
      <alignment horizontal="right"/>
    </xf>
    <xf numFmtId="0" fontId="1" fillId="33" borderId="42" xfId="0" applyNumberFormat="1" applyFont="1" applyFill="1" applyBorder="1" applyAlignment="1">
      <alignment horizontal="right"/>
    </xf>
    <xf numFmtId="49" fontId="1" fillId="33" borderId="51" xfId="0" applyNumberFormat="1" applyFont="1" applyFill="1" applyBorder="1" applyAlignment="1">
      <alignment horizontal="left"/>
    </xf>
    <xf numFmtId="0" fontId="1" fillId="33" borderId="42" xfId="0" applyNumberFormat="1" applyFont="1" applyFill="1" applyBorder="1" applyAlignment="1">
      <alignment horizontal="left"/>
    </xf>
    <xf numFmtId="0" fontId="1" fillId="33" borderId="44" xfId="0" applyNumberFormat="1" applyFont="1" applyFill="1" applyBorder="1" applyAlignment="1">
      <alignment horizontal="left"/>
    </xf>
    <xf numFmtId="0" fontId="1" fillId="33" borderId="43" xfId="0" applyNumberFormat="1" applyFont="1" applyFill="1" applyBorder="1" applyAlignment="1">
      <alignment horizontal="center" vertical="center" wrapText="1"/>
    </xf>
    <xf numFmtId="0" fontId="1" fillId="33" borderId="42" xfId="0" applyNumberFormat="1" applyFont="1" applyFill="1" applyBorder="1" applyAlignment="1">
      <alignment horizontal="center" vertical="center" wrapText="1"/>
    </xf>
    <xf numFmtId="0" fontId="1" fillId="33" borderId="63"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1" fillId="33" borderId="61" xfId="0" applyNumberFormat="1" applyFont="1" applyFill="1" applyBorder="1" applyAlignment="1">
      <alignment horizontal="center" vertical="top" wrapText="1"/>
    </xf>
    <xf numFmtId="0" fontId="1" fillId="33" borderId="58" xfId="0" applyNumberFormat="1" applyFont="1" applyFill="1" applyBorder="1" applyAlignment="1">
      <alignment horizontal="center" vertical="top" wrapText="1"/>
    </xf>
    <xf numFmtId="0" fontId="1" fillId="33" borderId="59" xfId="0" applyNumberFormat="1" applyFont="1" applyFill="1" applyBorder="1" applyAlignment="1">
      <alignment horizontal="center" vertical="top" wrapText="1"/>
    </xf>
    <xf numFmtId="49" fontId="1" fillId="33" borderId="56" xfId="0" applyNumberFormat="1" applyFont="1" applyFill="1" applyBorder="1" applyAlignment="1">
      <alignment horizontal="center" vertical="top"/>
    </xf>
    <xf numFmtId="49" fontId="1" fillId="33" borderId="57" xfId="0" applyNumberFormat="1" applyFont="1" applyFill="1" applyBorder="1" applyAlignment="1">
      <alignment horizontal="center" vertical="top"/>
    </xf>
    <xf numFmtId="49" fontId="1" fillId="33" borderId="60" xfId="0" applyNumberFormat="1" applyFont="1" applyFill="1" applyBorder="1" applyAlignment="1">
      <alignment horizontal="center" vertical="top"/>
    </xf>
    <xf numFmtId="171" fontId="1" fillId="33" borderId="22" xfId="61" applyFont="1" applyFill="1" applyBorder="1" applyAlignment="1">
      <alignment horizontal="center"/>
    </xf>
    <xf numFmtId="171" fontId="1" fillId="33" borderId="30" xfId="61" applyFont="1" applyFill="1" applyBorder="1" applyAlignment="1">
      <alignment horizontal="center"/>
    </xf>
    <xf numFmtId="49" fontId="1" fillId="33" borderId="64" xfId="0" applyNumberFormat="1" applyFont="1" applyFill="1" applyBorder="1" applyAlignment="1">
      <alignment horizontal="center" vertical="top"/>
    </xf>
    <xf numFmtId="0" fontId="1" fillId="33" borderId="65" xfId="0" applyNumberFormat="1" applyFont="1" applyFill="1" applyBorder="1" applyAlignment="1">
      <alignment horizontal="center" vertical="center" wrapText="1"/>
    </xf>
    <xf numFmtId="0" fontId="1" fillId="33" borderId="66" xfId="0" applyNumberFormat="1" applyFont="1" applyFill="1" applyBorder="1" applyAlignment="1">
      <alignment horizontal="center" vertical="center" wrapText="1"/>
    </xf>
    <xf numFmtId="0" fontId="1" fillId="33" borderId="67" xfId="0" applyNumberFormat="1" applyFont="1" applyFill="1" applyBorder="1" applyAlignment="1">
      <alignment horizontal="center" vertical="center" wrapText="1"/>
    </xf>
    <xf numFmtId="49" fontId="1" fillId="33" borderId="65" xfId="0" applyNumberFormat="1" applyFont="1" applyFill="1" applyBorder="1" applyAlignment="1">
      <alignment horizontal="center" vertical="top"/>
    </xf>
    <xf numFmtId="49" fontId="7" fillId="33" borderId="21" xfId="0" applyNumberFormat="1" applyFont="1" applyFill="1" applyBorder="1" applyAlignment="1">
      <alignment horizontal="center"/>
    </xf>
    <xf numFmtId="49" fontId="7" fillId="33" borderId="22" xfId="0" applyNumberFormat="1" applyFont="1" applyFill="1" applyBorder="1" applyAlignment="1">
      <alignment horizontal="center"/>
    </xf>
    <xf numFmtId="0" fontId="7" fillId="33" borderId="22" xfId="0" applyNumberFormat="1" applyFont="1" applyFill="1" applyBorder="1" applyAlignment="1">
      <alignment horizontal="left"/>
    </xf>
    <xf numFmtId="49" fontId="1" fillId="33" borderId="22" xfId="0" applyNumberFormat="1" applyFont="1" applyFill="1" applyBorder="1" applyAlignment="1">
      <alignment horizontal="center"/>
    </xf>
    <xf numFmtId="4" fontId="1" fillId="33" borderId="22" xfId="61" applyNumberFormat="1" applyFont="1" applyFill="1" applyBorder="1" applyAlignment="1">
      <alignment horizontal="center"/>
    </xf>
    <xf numFmtId="49" fontId="1" fillId="33" borderId="15" xfId="0" applyNumberFormat="1" applyFont="1" applyFill="1" applyBorder="1" applyAlignment="1">
      <alignment horizontal="center"/>
    </xf>
    <xf numFmtId="0" fontId="1" fillId="33" borderId="14" xfId="0" applyNumberFormat="1" applyFont="1" applyFill="1" applyBorder="1" applyAlignment="1">
      <alignment horizontal="left" wrapText="1" indent="1"/>
    </xf>
    <xf numFmtId="43" fontId="1" fillId="33" borderId="14" xfId="0" applyNumberFormat="1" applyFont="1" applyFill="1" applyBorder="1" applyAlignment="1">
      <alignment horizontal="center"/>
    </xf>
    <xf numFmtId="0" fontId="1" fillId="33" borderId="14" xfId="0" applyNumberFormat="1" applyFont="1" applyFill="1" applyBorder="1" applyAlignment="1">
      <alignment horizontal="left" wrapText="1" indent="2"/>
    </xf>
    <xf numFmtId="0" fontId="1" fillId="33" borderId="14" xfId="0" applyNumberFormat="1" applyFont="1" applyFill="1" applyBorder="1" applyAlignment="1">
      <alignment horizontal="left" wrapText="1" indent="3"/>
    </xf>
    <xf numFmtId="0" fontId="1" fillId="33" borderId="14" xfId="0" applyNumberFormat="1" applyFont="1" applyFill="1" applyBorder="1" applyAlignment="1">
      <alignment horizontal="left" wrapText="1"/>
    </xf>
    <xf numFmtId="49" fontId="1" fillId="33" borderId="39" xfId="0" applyNumberFormat="1" applyFont="1" applyFill="1" applyBorder="1" applyAlignment="1">
      <alignment horizontal="center"/>
    </xf>
    <xf numFmtId="0" fontId="1" fillId="33" borderId="14" xfId="0" applyNumberFormat="1" applyFont="1" applyFill="1" applyBorder="1" applyAlignment="1">
      <alignment horizontal="left" wrapText="1" indent="4"/>
    </xf>
    <xf numFmtId="0" fontId="1" fillId="33" borderId="32" xfId="0" applyNumberFormat="1" applyFont="1" applyFill="1" applyBorder="1" applyAlignment="1">
      <alignment horizontal="left" wrapText="1" indent="4"/>
    </xf>
    <xf numFmtId="0" fontId="1" fillId="33" borderId="32" xfId="0" applyNumberFormat="1" applyFont="1" applyFill="1" applyBorder="1" applyAlignment="1">
      <alignment horizontal="left" indent="4"/>
    </xf>
    <xf numFmtId="0" fontId="1" fillId="33" borderId="41" xfId="0" applyNumberFormat="1" applyFont="1" applyFill="1" applyBorder="1" applyAlignment="1">
      <alignment horizontal="center" wrapText="1"/>
    </xf>
    <xf numFmtId="0" fontId="1" fillId="33" borderId="41" xfId="0" applyNumberFormat="1" applyFont="1" applyFill="1" applyBorder="1" applyAlignment="1">
      <alignment horizontal="center"/>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1" fillId="33" borderId="0" xfId="0" applyNumberFormat="1" applyFont="1" applyFill="1" applyBorder="1" applyAlignment="1">
      <alignment horizontal="justify"/>
    </xf>
    <xf numFmtId="0" fontId="3" fillId="33" borderId="0" xfId="0" applyNumberFormat="1" applyFont="1" applyFill="1" applyBorder="1" applyAlignment="1">
      <alignment horizontal="justify"/>
    </xf>
    <xf numFmtId="0" fontId="1" fillId="33" borderId="0" xfId="0" applyNumberFormat="1" applyFont="1" applyFill="1" applyBorder="1" applyAlignment="1">
      <alignment horizontal="left" wrapText="1"/>
    </xf>
    <xf numFmtId="0" fontId="69" fillId="33" borderId="0" xfId="53" applyFont="1" applyFill="1" applyAlignment="1">
      <alignment horizontal="left" vertical="center"/>
      <protection/>
    </xf>
    <xf numFmtId="0" fontId="67" fillId="33" borderId="0" xfId="53" applyFont="1" applyFill="1" applyAlignment="1">
      <alignment horizontal="left" vertical="center"/>
      <protection/>
    </xf>
    <xf numFmtId="0" fontId="69" fillId="33" borderId="0" xfId="53" applyFont="1" applyFill="1" applyAlignment="1">
      <alignment horizontal="center" vertical="center"/>
      <protection/>
    </xf>
    <xf numFmtId="0" fontId="67" fillId="33" borderId="21" xfId="53" applyFont="1" applyFill="1" applyBorder="1" applyAlignment="1">
      <alignment horizontal="center" vertical="center" wrapText="1"/>
      <protection/>
    </xf>
    <xf numFmtId="0" fontId="67" fillId="33" borderId="15" xfId="53" applyFont="1" applyFill="1" applyBorder="1" applyAlignment="1">
      <alignment horizontal="center" vertical="center" wrapText="1"/>
      <protection/>
    </xf>
    <xf numFmtId="0" fontId="67" fillId="33" borderId="22" xfId="53" applyFont="1" applyFill="1" applyBorder="1" applyAlignment="1">
      <alignment horizontal="center" vertical="center" wrapText="1"/>
      <protection/>
    </xf>
    <xf numFmtId="0" fontId="67" fillId="33" borderId="14" xfId="53" applyFont="1" applyFill="1" applyBorder="1" applyAlignment="1">
      <alignment horizontal="center" vertical="center" wrapText="1"/>
      <protection/>
    </xf>
    <xf numFmtId="0" fontId="67" fillId="33" borderId="30" xfId="53" applyFont="1" applyFill="1" applyBorder="1" applyAlignment="1">
      <alignment horizontal="center" vertical="center" wrapText="1"/>
      <protection/>
    </xf>
    <xf numFmtId="0" fontId="67" fillId="33" borderId="23" xfId="53" applyFont="1" applyFill="1" applyBorder="1" applyAlignment="1">
      <alignment horizontal="center" vertical="center" wrapText="1"/>
      <protection/>
    </xf>
    <xf numFmtId="0" fontId="67" fillId="33" borderId="36" xfId="53" applyFont="1" applyFill="1" applyBorder="1" applyAlignment="1">
      <alignment horizontal="center" vertical="center" wrapText="1"/>
      <protection/>
    </xf>
    <xf numFmtId="0" fontId="67" fillId="33" borderId="37" xfId="53" applyFont="1" applyFill="1" applyBorder="1" applyAlignment="1">
      <alignment horizontal="center" vertical="center" wrapText="1"/>
      <protection/>
    </xf>
    <xf numFmtId="0" fontId="73" fillId="33" borderId="68" xfId="53" applyFont="1" applyFill="1" applyBorder="1" applyAlignment="1">
      <alignment horizontal="center" vertical="center" wrapText="1"/>
      <protection/>
    </xf>
    <xf numFmtId="0" fontId="73" fillId="33" borderId="69" xfId="53" applyFont="1" applyFill="1" applyBorder="1" applyAlignment="1">
      <alignment horizontal="center" vertical="center" wrapText="1"/>
      <protection/>
    </xf>
    <xf numFmtId="0" fontId="73" fillId="33" borderId="13" xfId="53" applyFont="1" applyFill="1" applyBorder="1" applyAlignment="1">
      <alignment horizontal="center" vertical="center" wrapText="1"/>
      <protection/>
    </xf>
    <xf numFmtId="0" fontId="73" fillId="33" borderId="36" xfId="53" applyFont="1" applyFill="1" applyBorder="1" applyAlignment="1">
      <alignment horizontal="center" vertical="center" wrapText="1"/>
      <protection/>
    </xf>
    <xf numFmtId="0" fontId="73" fillId="33" borderId="37" xfId="53" applyFont="1" applyFill="1" applyBorder="1" applyAlignment="1">
      <alignment horizontal="center" vertical="center" wrapText="1"/>
      <protection/>
    </xf>
    <xf numFmtId="0" fontId="69" fillId="33" borderId="0" xfId="53" applyFont="1" applyFill="1" applyAlignment="1">
      <alignment horizontal="center" vertical="center" wrapText="1"/>
      <protection/>
    </xf>
    <xf numFmtId="0" fontId="73" fillId="33" borderId="19" xfId="53" applyFont="1" applyFill="1" applyBorder="1" applyAlignment="1">
      <alignment horizontal="center" vertical="center" wrapText="1"/>
      <protection/>
    </xf>
    <xf numFmtId="0" fontId="73" fillId="33" borderId="20" xfId="53" applyFont="1" applyFill="1" applyBorder="1" applyAlignment="1">
      <alignment horizontal="center" vertical="center" wrapText="1"/>
      <protection/>
    </xf>
    <xf numFmtId="0" fontId="26" fillId="33" borderId="36" xfId="53" applyFont="1" applyFill="1" applyBorder="1" applyAlignment="1">
      <alignment horizontal="center" vertical="center" wrapText="1"/>
      <protection/>
    </xf>
    <xf numFmtId="0" fontId="26" fillId="33" borderId="37" xfId="53" applyFont="1" applyFill="1" applyBorder="1" applyAlignment="1">
      <alignment horizontal="center" vertical="center" wrapText="1"/>
      <protection/>
    </xf>
    <xf numFmtId="0" fontId="50" fillId="33" borderId="0" xfId="53" applyFill="1" applyAlignment="1">
      <alignment horizontal="left"/>
      <protection/>
    </xf>
    <xf numFmtId="0" fontId="26" fillId="33" borderId="70" xfId="53" applyFont="1" applyFill="1" applyBorder="1" applyAlignment="1">
      <alignment horizontal="center" vertical="center" wrapText="1"/>
      <protection/>
    </xf>
    <xf numFmtId="0" fontId="26" fillId="33" borderId="69" xfId="53" applyFont="1" applyFill="1" applyBorder="1" applyAlignment="1">
      <alignment horizontal="center" vertical="center" wrapText="1"/>
      <protection/>
    </xf>
    <xf numFmtId="0" fontId="26" fillId="33" borderId="13" xfId="53" applyFont="1" applyFill="1" applyBorder="1" applyAlignment="1">
      <alignment horizontal="center" vertical="center" wrapText="1"/>
      <protection/>
    </xf>
    <xf numFmtId="0" fontId="73" fillId="33" borderId="34" xfId="53" applyFont="1" applyFill="1" applyBorder="1" applyAlignment="1">
      <alignment horizontal="center" vertical="center" wrapText="1"/>
      <protection/>
    </xf>
    <xf numFmtId="0" fontId="73" fillId="33" borderId="35" xfId="53" applyFont="1" applyFill="1" applyBorder="1" applyAlignment="1">
      <alignment horizontal="center" vertical="center" wrapText="1"/>
      <protection/>
    </xf>
    <xf numFmtId="0" fontId="69" fillId="33" borderId="0" xfId="53" applyFont="1" applyFill="1" applyBorder="1" applyAlignment="1">
      <alignment horizontal="center" vertical="center" wrapText="1"/>
      <protection/>
    </xf>
    <xf numFmtId="4" fontId="67" fillId="33" borderId="23" xfId="53" applyNumberFormat="1" applyFont="1" applyFill="1" applyBorder="1" applyAlignment="1">
      <alignment horizontal="center" vertical="center" wrapText="1"/>
      <protection/>
    </xf>
    <xf numFmtId="0" fontId="67" fillId="33" borderId="32" xfId="53" applyFont="1" applyFill="1" applyBorder="1" applyAlignment="1">
      <alignment horizontal="center" vertical="center" wrapText="1"/>
      <protection/>
    </xf>
    <xf numFmtId="0" fontId="67" fillId="33" borderId="40" xfId="53" applyFont="1" applyFill="1" applyBorder="1" applyAlignment="1">
      <alignment horizontal="center" vertical="center" wrapText="1"/>
      <protection/>
    </xf>
    <xf numFmtId="0" fontId="69" fillId="33" borderId="38" xfId="53" applyFont="1" applyFill="1" applyBorder="1" applyAlignment="1">
      <alignment horizontal="center" vertical="center" wrapText="1"/>
      <protection/>
    </xf>
    <xf numFmtId="0" fontId="69" fillId="33" borderId="36" xfId="53" applyFont="1" applyFill="1" applyBorder="1" applyAlignment="1">
      <alignment horizontal="center" vertical="center" wrapText="1"/>
      <protection/>
    </xf>
    <xf numFmtId="43" fontId="69" fillId="33" borderId="71" xfId="63" applyFont="1" applyFill="1" applyBorder="1" applyAlignment="1">
      <alignment horizontal="center" vertical="center"/>
    </xf>
    <xf numFmtId="43" fontId="69" fillId="33" borderId="72" xfId="63" applyFont="1" applyFill="1" applyBorder="1" applyAlignment="1">
      <alignment horizontal="center" vertical="center"/>
    </xf>
    <xf numFmtId="0" fontId="67" fillId="33" borderId="0" xfId="53" applyFont="1" applyFill="1" applyAlignment="1">
      <alignment horizontal="center" vertical="center"/>
      <protection/>
    </xf>
    <xf numFmtId="0" fontId="67" fillId="33" borderId="39" xfId="53" applyFont="1" applyFill="1" applyBorder="1" applyAlignment="1">
      <alignment horizontal="center" vertical="center" wrapText="1"/>
      <protection/>
    </xf>
    <xf numFmtId="4" fontId="69" fillId="33" borderId="71" xfId="53" applyNumberFormat="1" applyFont="1" applyFill="1" applyBorder="1" applyAlignment="1">
      <alignment horizontal="center" vertical="center" wrapText="1"/>
      <protection/>
    </xf>
    <xf numFmtId="4" fontId="69" fillId="33" borderId="72" xfId="53" applyNumberFormat="1"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sheetPr>
  <dimension ref="A1:FY162"/>
  <sheetViews>
    <sheetView view="pageBreakPreview" zoomScale="85" zoomScaleSheetLayoutView="85" zoomScalePageLayoutView="0" workbookViewId="0" topLeftCell="A1">
      <selection activeCell="BI13" sqref="BI13:CD13"/>
    </sheetView>
  </sheetViews>
  <sheetFormatPr defaultColWidth="0.875" defaultRowHeight="12.75"/>
  <cols>
    <col min="1" max="121" width="0.875" style="242" customWidth="1"/>
    <col min="122" max="122" width="2.75390625" style="242" customWidth="1"/>
    <col min="123" max="127" width="0.875" style="242" customWidth="1"/>
    <col min="128" max="128" width="1.37890625" style="242" customWidth="1"/>
    <col min="129" max="161" width="0.875" style="242" customWidth="1"/>
    <col min="162" max="162" width="12.75390625" style="247" customWidth="1"/>
    <col min="163" max="163" width="15.00390625" style="242" customWidth="1"/>
    <col min="164" max="171" width="0.875" style="242" customWidth="1"/>
    <col min="172" max="172" width="14.00390625" style="242" customWidth="1"/>
    <col min="173" max="173" width="12.25390625" style="242" customWidth="1"/>
    <col min="174" max="174" width="15.875" style="242" customWidth="1"/>
    <col min="175" max="175" width="13.625" style="242" customWidth="1"/>
    <col min="176" max="176" width="13.125" style="242" customWidth="1"/>
    <col min="177" max="177" width="12.375" style="242" customWidth="1"/>
    <col min="178" max="178" width="13.125" style="242" customWidth="1"/>
    <col min="179" max="179" width="11.375" style="242" customWidth="1"/>
    <col min="180" max="180" width="9.125" style="242" customWidth="1"/>
    <col min="181" max="181" width="11.00390625" style="242" customWidth="1"/>
    <col min="182" max="209" width="9.125" style="242" customWidth="1"/>
    <col min="210" max="16384" width="0.875" style="242" customWidth="1"/>
  </cols>
  <sheetData>
    <row r="1" spans="106:162" s="244" customFormat="1" ht="10.5">
      <c r="DB1" s="361" t="s">
        <v>278</v>
      </c>
      <c r="DC1" s="361"/>
      <c r="DD1" s="361"/>
      <c r="DE1" s="361"/>
      <c r="DF1" s="361"/>
      <c r="DG1" s="361"/>
      <c r="DH1" s="361"/>
      <c r="DI1" s="361"/>
      <c r="DJ1" s="361"/>
      <c r="DK1" s="361"/>
      <c r="DL1" s="361"/>
      <c r="DM1" s="361"/>
      <c r="DN1" s="361"/>
      <c r="DO1" s="361"/>
      <c r="DP1" s="361"/>
      <c r="DQ1" s="361"/>
      <c r="DR1" s="361"/>
      <c r="DS1" s="361"/>
      <c r="DT1" s="361"/>
      <c r="DU1" s="361"/>
      <c r="DV1" s="361"/>
      <c r="DW1" s="361"/>
      <c r="DX1" s="361"/>
      <c r="DY1" s="361"/>
      <c r="DZ1" s="361"/>
      <c r="EA1" s="361"/>
      <c r="EB1" s="361"/>
      <c r="EC1" s="361"/>
      <c r="ED1" s="361"/>
      <c r="EE1" s="361"/>
      <c r="EF1" s="361"/>
      <c r="EG1" s="361"/>
      <c r="EH1" s="361"/>
      <c r="EI1" s="361"/>
      <c r="EJ1" s="361"/>
      <c r="EK1" s="361"/>
      <c r="EL1" s="361"/>
      <c r="EM1" s="361"/>
      <c r="EN1" s="361"/>
      <c r="EO1" s="361"/>
      <c r="EP1" s="361"/>
      <c r="EQ1" s="361"/>
      <c r="ER1" s="361"/>
      <c r="ES1" s="361"/>
      <c r="ET1" s="361"/>
      <c r="EU1" s="361"/>
      <c r="EV1" s="361"/>
      <c r="EW1" s="361"/>
      <c r="EX1" s="361"/>
      <c r="EY1" s="361"/>
      <c r="EZ1" s="361"/>
      <c r="FA1" s="361"/>
      <c r="FB1" s="361"/>
      <c r="FC1" s="361"/>
      <c r="FD1" s="361"/>
      <c r="FE1" s="361"/>
      <c r="FF1" s="246"/>
    </row>
    <row r="2" spans="106:162" s="244" customFormat="1" ht="51" customHeight="1">
      <c r="DB2" s="364" t="s">
        <v>279</v>
      </c>
      <c r="DC2" s="364"/>
      <c r="DD2" s="364"/>
      <c r="DE2" s="364"/>
      <c r="DF2" s="364"/>
      <c r="DG2" s="364"/>
      <c r="DH2" s="364"/>
      <c r="DI2" s="364"/>
      <c r="DJ2" s="364"/>
      <c r="DK2" s="364"/>
      <c r="DL2" s="364"/>
      <c r="DM2" s="364"/>
      <c r="DN2" s="364"/>
      <c r="DO2" s="364"/>
      <c r="DP2" s="364"/>
      <c r="DQ2" s="364"/>
      <c r="DR2" s="364"/>
      <c r="DS2" s="364"/>
      <c r="DT2" s="364"/>
      <c r="DU2" s="364"/>
      <c r="DV2" s="364"/>
      <c r="DW2" s="364"/>
      <c r="DX2" s="364"/>
      <c r="DY2" s="364"/>
      <c r="DZ2" s="364"/>
      <c r="EA2" s="364"/>
      <c r="EB2" s="364"/>
      <c r="EC2" s="364"/>
      <c r="ED2" s="364"/>
      <c r="EE2" s="364"/>
      <c r="EF2" s="364"/>
      <c r="EG2" s="364"/>
      <c r="EH2" s="364"/>
      <c r="EI2" s="364"/>
      <c r="EJ2" s="364"/>
      <c r="EK2" s="364"/>
      <c r="EL2" s="364"/>
      <c r="EM2" s="364"/>
      <c r="EN2" s="364"/>
      <c r="EO2" s="364"/>
      <c r="EP2" s="364"/>
      <c r="EQ2" s="364"/>
      <c r="ER2" s="364"/>
      <c r="ES2" s="364"/>
      <c r="ET2" s="364"/>
      <c r="EU2" s="364"/>
      <c r="EV2" s="364"/>
      <c r="EW2" s="364"/>
      <c r="EX2" s="364"/>
      <c r="EY2" s="364"/>
      <c r="EZ2" s="364"/>
      <c r="FA2" s="364"/>
      <c r="FB2" s="364"/>
      <c r="FC2" s="364"/>
      <c r="FD2" s="364"/>
      <c r="FE2" s="364"/>
      <c r="FF2" s="246"/>
    </row>
    <row r="3" ht="1.5" customHeight="1"/>
    <row r="4" ht="18" customHeight="1" hidden="1"/>
    <row r="5" spans="127:162" s="244" customFormat="1" ht="16.5" customHeight="1">
      <c r="DW5" s="363" t="s">
        <v>22</v>
      </c>
      <c r="DX5" s="363"/>
      <c r="DY5" s="363"/>
      <c r="DZ5" s="363"/>
      <c r="EA5" s="363"/>
      <c r="EB5" s="363"/>
      <c r="EC5" s="363"/>
      <c r="ED5" s="363"/>
      <c r="EE5" s="363"/>
      <c r="EF5" s="363"/>
      <c r="EG5" s="363"/>
      <c r="EH5" s="363"/>
      <c r="EI5" s="363"/>
      <c r="EJ5" s="363"/>
      <c r="EK5" s="363"/>
      <c r="EL5" s="363"/>
      <c r="EM5" s="363"/>
      <c r="EN5" s="363"/>
      <c r="EO5" s="363"/>
      <c r="EP5" s="363"/>
      <c r="EQ5" s="363"/>
      <c r="ER5" s="363"/>
      <c r="ES5" s="363"/>
      <c r="ET5" s="363"/>
      <c r="EU5" s="363"/>
      <c r="EV5" s="363"/>
      <c r="EW5" s="363"/>
      <c r="EX5" s="363"/>
      <c r="EY5" s="363"/>
      <c r="EZ5" s="363"/>
      <c r="FA5" s="363"/>
      <c r="FB5" s="363"/>
      <c r="FC5" s="363"/>
      <c r="FD5" s="363"/>
      <c r="FE5" s="363"/>
      <c r="FF5" s="246"/>
    </row>
    <row r="6" spans="127:162" s="244" customFormat="1" ht="45" customHeight="1">
      <c r="DW6" s="365" t="s">
        <v>544</v>
      </c>
      <c r="DX6" s="365"/>
      <c r="DY6" s="365"/>
      <c r="DZ6" s="365"/>
      <c r="EA6" s="365"/>
      <c r="EB6" s="365"/>
      <c r="EC6" s="365"/>
      <c r="ED6" s="365"/>
      <c r="EE6" s="365"/>
      <c r="EF6" s="365"/>
      <c r="EG6" s="365"/>
      <c r="EH6" s="365"/>
      <c r="EI6" s="365"/>
      <c r="EJ6" s="365"/>
      <c r="EK6" s="365"/>
      <c r="EL6" s="365"/>
      <c r="EM6" s="365"/>
      <c r="EN6" s="365"/>
      <c r="EO6" s="365"/>
      <c r="EP6" s="365"/>
      <c r="EQ6" s="365"/>
      <c r="ER6" s="365"/>
      <c r="ES6" s="365"/>
      <c r="ET6" s="365"/>
      <c r="EU6" s="365"/>
      <c r="EV6" s="365"/>
      <c r="EW6" s="365"/>
      <c r="EX6" s="365"/>
      <c r="EY6" s="365"/>
      <c r="EZ6" s="365"/>
      <c r="FA6" s="365"/>
      <c r="FB6" s="365"/>
      <c r="FC6" s="365"/>
      <c r="FD6" s="365"/>
      <c r="FE6" s="365"/>
      <c r="FF6" s="246"/>
    </row>
    <row r="7" spans="127:162" s="248" customFormat="1" ht="15.75" customHeight="1">
      <c r="DW7" s="366" t="s">
        <v>424</v>
      </c>
      <c r="DX7" s="366"/>
      <c r="DY7" s="366"/>
      <c r="DZ7" s="366"/>
      <c r="EA7" s="366"/>
      <c r="EB7" s="366"/>
      <c r="EC7" s="366"/>
      <c r="ED7" s="366"/>
      <c r="EE7" s="366"/>
      <c r="EF7" s="366"/>
      <c r="EG7" s="366"/>
      <c r="EH7" s="366"/>
      <c r="EI7" s="366"/>
      <c r="EJ7" s="366"/>
      <c r="EK7" s="366"/>
      <c r="EL7" s="366"/>
      <c r="EM7" s="366"/>
      <c r="EN7" s="366"/>
      <c r="EO7" s="366"/>
      <c r="EP7" s="366"/>
      <c r="EQ7" s="366"/>
      <c r="ER7" s="366"/>
      <c r="ES7" s="366"/>
      <c r="ET7" s="366"/>
      <c r="EU7" s="366"/>
      <c r="EV7" s="366"/>
      <c r="EW7" s="366"/>
      <c r="EX7" s="366"/>
      <c r="EY7" s="366"/>
      <c r="EZ7" s="366"/>
      <c r="FA7" s="366"/>
      <c r="FB7" s="366"/>
      <c r="FC7" s="366"/>
      <c r="FD7" s="366"/>
      <c r="FE7" s="366"/>
      <c r="FF7" s="249"/>
    </row>
    <row r="8" spans="127:162" s="244" customFormat="1" ht="18.75" customHeight="1">
      <c r="DW8" s="358"/>
      <c r="DX8" s="358"/>
      <c r="DY8" s="358"/>
      <c r="DZ8" s="358"/>
      <c r="EA8" s="358"/>
      <c r="EB8" s="358"/>
      <c r="EC8" s="358"/>
      <c r="ED8" s="358"/>
      <c r="EE8" s="358"/>
      <c r="EF8" s="358"/>
      <c r="EG8" s="358"/>
      <c r="EH8" s="358"/>
      <c r="EI8" s="358"/>
      <c r="EL8" s="358" t="s">
        <v>528</v>
      </c>
      <c r="EM8" s="358"/>
      <c r="EN8" s="358"/>
      <c r="EO8" s="358"/>
      <c r="EP8" s="358"/>
      <c r="EQ8" s="358"/>
      <c r="ER8" s="358"/>
      <c r="ES8" s="358"/>
      <c r="ET8" s="358"/>
      <c r="EU8" s="358"/>
      <c r="EV8" s="358"/>
      <c r="EW8" s="358"/>
      <c r="EX8" s="358"/>
      <c r="EY8" s="358"/>
      <c r="EZ8" s="358"/>
      <c r="FA8" s="358"/>
      <c r="FB8" s="358"/>
      <c r="FC8" s="358"/>
      <c r="FD8" s="358"/>
      <c r="FE8" s="358"/>
      <c r="FF8" s="246"/>
    </row>
    <row r="9" spans="127:162" s="248" customFormat="1" ht="8.25">
      <c r="DW9" s="366" t="s">
        <v>19</v>
      </c>
      <c r="DX9" s="366"/>
      <c r="DY9" s="366"/>
      <c r="DZ9" s="366"/>
      <c r="EA9" s="366"/>
      <c r="EB9" s="366"/>
      <c r="EC9" s="366"/>
      <c r="ED9" s="366"/>
      <c r="EE9" s="366"/>
      <c r="EF9" s="366"/>
      <c r="EG9" s="366"/>
      <c r="EH9" s="366"/>
      <c r="EI9" s="366"/>
      <c r="EL9" s="366" t="s">
        <v>20</v>
      </c>
      <c r="EM9" s="366"/>
      <c r="EN9" s="366"/>
      <c r="EO9" s="366"/>
      <c r="EP9" s="366"/>
      <c r="EQ9" s="366"/>
      <c r="ER9" s="366"/>
      <c r="ES9" s="366"/>
      <c r="ET9" s="366"/>
      <c r="EU9" s="366"/>
      <c r="EV9" s="366"/>
      <c r="EW9" s="366"/>
      <c r="EX9" s="366"/>
      <c r="EY9" s="366"/>
      <c r="EZ9" s="366"/>
      <c r="FA9" s="366"/>
      <c r="FB9" s="366"/>
      <c r="FC9" s="366"/>
      <c r="FD9" s="366"/>
      <c r="FE9" s="366"/>
      <c r="FF9" s="249"/>
    </row>
    <row r="10" spans="127:162" s="244" customFormat="1" ht="18" customHeight="1">
      <c r="DW10" s="361" t="s">
        <v>21</v>
      </c>
      <c r="DX10" s="361"/>
      <c r="DY10" s="360"/>
      <c r="DZ10" s="360"/>
      <c r="EA10" s="360"/>
      <c r="EB10" s="359" t="s">
        <v>21</v>
      </c>
      <c r="EC10" s="359"/>
      <c r="EE10" s="360"/>
      <c r="EF10" s="360"/>
      <c r="EG10" s="360"/>
      <c r="EH10" s="360"/>
      <c r="EI10" s="360"/>
      <c r="EJ10" s="360"/>
      <c r="EK10" s="360"/>
      <c r="EL10" s="360"/>
      <c r="EM10" s="360"/>
      <c r="EN10" s="360"/>
      <c r="EO10" s="360"/>
      <c r="EP10" s="360"/>
      <c r="EQ10" s="360"/>
      <c r="ER10" s="360"/>
      <c r="ES10" s="360"/>
      <c r="ET10" s="361">
        <v>20</v>
      </c>
      <c r="EU10" s="361"/>
      <c r="EV10" s="361"/>
      <c r="EW10" s="362" t="s">
        <v>281</v>
      </c>
      <c r="EX10" s="362"/>
      <c r="EY10" s="362"/>
      <c r="EZ10" s="244" t="s">
        <v>5</v>
      </c>
      <c r="FF10" s="246"/>
    </row>
    <row r="11" ht="11.25"/>
    <row r="12" spans="96:162" s="250" customFormat="1" ht="12">
      <c r="CR12" s="251" t="s">
        <v>545</v>
      </c>
      <c r="CS12" s="333" t="s">
        <v>281</v>
      </c>
      <c r="CT12" s="333"/>
      <c r="CU12" s="333"/>
      <c r="CV12" s="250" t="s">
        <v>5</v>
      </c>
      <c r="FF12" s="252"/>
    </row>
    <row r="13" spans="51:162" s="250" customFormat="1" ht="13.5">
      <c r="AY13" s="344" t="s">
        <v>24</v>
      </c>
      <c r="AZ13" s="344"/>
      <c r="BA13" s="344"/>
      <c r="BB13" s="344"/>
      <c r="BC13" s="344"/>
      <c r="BD13" s="344"/>
      <c r="BE13" s="344"/>
      <c r="BF13" s="333" t="s">
        <v>281</v>
      </c>
      <c r="BG13" s="333"/>
      <c r="BH13" s="333"/>
      <c r="BI13" s="344" t="s">
        <v>25</v>
      </c>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33" t="s">
        <v>282</v>
      </c>
      <c r="CF13" s="333"/>
      <c r="CG13" s="333"/>
      <c r="CH13" s="344" t="s">
        <v>26</v>
      </c>
      <c r="CI13" s="344"/>
      <c r="CJ13" s="344"/>
      <c r="CK13" s="344"/>
      <c r="CL13" s="344"/>
      <c r="CM13" s="333" t="s">
        <v>541</v>
      </c>
      <c r="CN13" s="333"/>
      <c r="CO13" s="333"/>
      <c r="CP13" s="345" t="s">
        <v>27</v>
      </c>
      <c r="CQ13" s="345"/>
      <c r="CR13" s="345"/>
      <c r="CS13" s="345"/>
      <c r="CT13" s="345"/>
      <c r="CU13" s="345"/>
      <c r="CV13" s="345"/>
      <c r="CW13" s="345"/>
      <c r="CX13" s="345"/>
      <c r="ES13" s="367" t="s">
        <v>23</v>
      </c>
      <c r="ET13" s="368"/>
      <c r="EU13" s="368"/>
      <c r="EV13" s="368"/>
      <c r="EW13" s="368"/>
      <c r="EX13" s="368"/>
      <c r="EY13" s="368"/>
      <c r="EZ13" s="368"/>
      <c r="FA13" s="368"/>
      <c r="FB13" s="368"/>
      <c r="FC13" s="368"/>
      <c r="FD13" s="368"/>
      <c r="FE13" s="369"/>
      <c r="FF13" s="252"/>
    </row>
    <row r="14" spans="149:161" ht="12" thickBot="1">
      <c r="ES14" s="370"/>
      <c r="ET14" s="371"/>
      <c r="EU14" s="371"/>
      <c r="EV14" s="371"/>
      <c r="EW14" s="371"/>
      <c r="EX14" s="371"/>
      <c r="EY14" s="371"/>
      <c r="EZ14" s="371"/>
      <c r="FA14" s="371"/>
      <c r="FB14" s="371"/>
      <c r="FC14" s="371"/>
      <c r="FD14" s="371"/>
      <c r="FE14" s="372"/>
    </row>
    <row r="15" spans="59:161" ht="12.75" customHeight="1">
      <c r="BG15" s="379" t="s">
        <v>39</v>
      </c>
      <c r="BH15" s="379"/>
      <c r="BI15" s="379"/>
      <c r="BJ15" s="379"/>
      <c r="BK15" s="380" t="s">
        <v>559</v>
      </c>
      <c r="BL15" s="380"/>
      <c r="BM15" s="380"/>
      <c r="BN15" s="381" t="s">
        <v>21</v>
      </c>
      <c r="BO15" s="381"/>
      <c r="BQ15" s="380" t="s">
        <v>560</v>
      </c>
      <c r="BR15" s="380"/>
      <c r="BS15" s="380"/>
      <c r="BT15" s="380"/>
      <c r="BU15" s="380"/>
      <c r="BV15" s="380"/>
      <c r="BW15" s="380"/>
      <c r="BX15" s="380"/>
      <c r="BY15" s="380"/>
      <c r="BZ15" s="380"/>
      <c r="CA15" s="380"/>
      <c r="CB15" s="380"/>
      <c r="CC15" s="380"/>
      <c r="CD15" s="380"/>
      <c r="CE15" s="380"/>
      <c r="CF15" s="379">
        <v>20</v>
      </c>
      <c r="CG15" s="379"/>
      <c r="CH15" s="379"/>
      <c r="CI15" s="382" t="s">
        <v>281</v>
      </c>
      <c r="CJ15" s="382"/>
      <c r="CK15" s="382"/>
      <c r="CL15" s="242" t="s">
        <v>40</v>
      </c>
      <c r="EQ15" s="243" t="s">
        <v>28</v>
      </c>
      <c r="ES15" s="373" t="s">
        <v>561</v>
      </c>
      <c r="ET15" s="374"/>
      <c r="EU15" s="374"/>
      <c r="EV15" s="374"/>
      <c r="EW15" s="374"/>
      <c r="EX15" s="374"/>
      <c r="EY15" s="374"/>
      <c r="EZ15" s="374"/>
      <c r="FA15" s="374"/>
      <c r="FB15" s="374"/>
      <c r="FC15" s="374"/>
      <c r="FD15" s="374"/>
      <c r="FE15" s="375"/>
    </row>
    <row r="16" spans="1:161" ht="18" customHeight="1">
      <c r="A16" s="381" t="s">
        <v>31</v>
      </c>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EQ16" s="243" t="s">
        <v>29</v>
      </c>
      <c r="ES16" s="376"/>
      <c r="ET16" s="377"/>
      <c r="EU16" s="377"/>
      <c r="EV16" s="377"/>
      <c r="EW16" s="377"/>
      <c r="EX16" s="377"/>
      <c r="EY16" s="377"/>
      <c r="EZ16" s="377"/>
      <c r="FA16" s="377"/>
      <c r="FB16" s="377"/>
      <c r="FC16" s="377"/>
      <c r="FD16" s="377"/>
      <c r="FE16" s="378"/>
    </row>
    <row r="17" spans="1:161" ht="11.25" customHeight="1">
      <c r="A17" s="242" t="s">
        <v>32</v>
      </c>
      <c r="AB17" s="388" t="s">
        <v>280</v>
      </c>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388"/>
      <c r="DG17" s="388"/>
      <c r="DH17" s="388"/>
      <c r="DI17" s="388"/>
      <c r="DJ17" s="388"/>
      <c r="DK17" s="388"/>
      <c r="DL17" s="388"/>
      <c r="DM17" s="388"/>
      <c r="DN17" s="388"/>
      <c r="DO17" s="388"/>
      <c r="DP17" s="388"/>
      <c r="EQ17" s="243" t="s">
        <v>30</v>
      </c>
      <c r="ES17" s="376" t="s">
        <v>284</v>
      </c>
      <c r="ET17" s="377"/>
      <c r="EU17" s="377"/>
      <c r="EV17" s="377"/>
      <c r="EW17" s="377"/>
      <c r="EX17" s="377"/>
      <c r="EY17" s="377"/>
      <c r="EZ17" s="377"/>
      <c r="FA17" s="377"/>
      <c r="FB17" s="377"/>
      <c r="FC17" s="377"/>
      <c r="FD17" s="377"/>
      <c r="FE17" s="378"/>
    </row>
    <row r="18" spans="147:161" ht="11.25">
      <c r="EQ18" s="243" t="s">
        <v>29</v>
      </c>
      <c r="ES18" s="376"/>
      <c r="ET18" s="377"/>
      <c r="EU18" s="377"/>
      <c r="EV18" s="377"/>
      <c r="EW18" s="377"/>
      <c r="EX18" s="377"/>
      <c r="EY18" s="377"/>
      <c r="EZ18" s="377"/>
      <c r="FA18" s="377"/>
      <c r="FB18" s="377"/>
      <c r="FC18" s="377"/>
      <c r="FD18" s="377"/>
      <c r="FE18" s="378"/>
    </row>
    <row r="19" spans="147:161" ht="11.25">
      <c r="EQ19" s="243" t="s">
        <v>33</v>
      </c>
      <c r="ES19" s="376" t="s">
        <v>507</v>
      </c>
      <c r="ET19" s="377"/>
      <c r="EU19" s="377"/>
      <c r="EV19" s="377"/>
      <c r="EW19" s="377"/>
      <c r="EX19" s="377"/>
      <c r="EY19" s="377"/>
      <c r="EZ19" s="377"/>
      <c r="FA19" s="377"/>
      <c r="FB19" s="377"/>
      <c r="FC19" s="377"/>
      <c r="FD19" s="377"/>
      <c r="FE19" s="378"/>
    </row>
    <row r="20" spans="1:161" ht="18.75" customHeight="1">
      <c r="A20" s="242" t="s">
        <v>37</v>
      </c>
      <c r="K20" s="328" t="s">
        <v>506</v>
      </c>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328"/>
      <c r="CU20" s="328"/>
      <c r="CV20" s="328"/>
      <c r="CW20" s="328"/>
      <c r="CX20" s="328"/>
      <c r="CY20" s="328"/>
      <c r="CZ20" s="328"/>
      <c r="DA20" s="328"/>
      <c r="DB20" s="328"/>
      <c r="DC20" s="328"/>
      <c r="DD20" s="328"/>
      <c r="DE20" s="328"/>
      <c r="DF20" s="328"/>
      <c r="DG20" s="328"/>
      <c r="DH20" s="328"/>
      <c r="DI20" s="328"/>
      <c r="DJ20" s="328"/>
      <c r="DK20" s="328"/>
      <c r="DL20" s="328"/>
      <c r="DM20" s="328"/>
      <c r="DN20" s="328"/>
      <c r="DO20" s="328"/>
      <c r="DP20" s="328"/>
      <c r="DQ20" s="328"/>
      <c r="DR20" s="328"/>
      <c r="DS20" s="328"/>
      <c r="DT20" s="328"/>
      <c r="DU20" s="328"/>
      <c r="EQ20" s="243" t="s">
        <v>34</v>
      </c>
      <c r="ES20" s="376" t="s">
        <v>283</v>
      </c>
      <c r="ET20" s="377"/>
      <c r="EU20" s="377"/>
      <c r="EV20" s="377"/>
      <c r="EW20" s="377"/>
      <c r="EX20" s="377"/>
      <c r="EY20" s="377"/>
      <c r="EZ20" s="377"/>
      <c r="FA20" s="377"/>
      <c r="FB20" s="377"/>
      <c r="FC20" s="377"/>
      <c r="FD20" s="377"/>
      <c r="FE20" s="378"/>
    </row>
    <row r="21" spans="1:161" ht="18" customHeight="1" thickBot="1">
      <c r="A21" s="242" t="s">
        <v>38</v>
      </c>
      <c r="EQ21" s="243" t="s">
        <v>35</v>
      </c>
      <c r="ES21" s="389" t="s">
        <v>36</v>
      </c>
      <c r="ET21" s="390"/>
      <c r="EU21" s="390"/>
      <c r="EV21" s="390"/>
      <c r="EW21" s="390"/>
      <c r="EX21" s="390"/>
      <c r="EY21" s="390"/>
      <c r="EZ21" s="390"/>
      <c r="FA21" s="390"/>
      <c r="FB21" s="390"/>
      <c r="FC21" s="390"/>
      <c r="FD21" s="390"/>
      <c r="FE21" s="391"/>
    </row>
    <row r="22" ht="11.25"/>
    <row r="23" spans="1:162" s="254" customFormat="1" ht="10.5">
      <c r="A23" s="392" t="s">
        <v>41</v>
      </c>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2"/>
      <c r="BH23" s="392"/>
      <c r="BI23" s="392"/>
      <c r="BJ23" s="392"/>
      <c r="BK23" s="392"/>
      <c r="BL23" s="392"/>
      <c r="BM23" s="392"/>
      <c r="BN23" s="392"/>
      <c r="BO23" s="392"/>
      <c r="BP23" s="392"/>
      <c r="BQ23" s="392"/>
      <c r="BR23" s="392"/>
      <c r="BS23" s="392"/>
      <c r="BT23" s="392"/>
      <c r="BU23" s="392"/>
      <c r="BV23" s="392"/>
      <c r="BW23" s="392"/>
      <c r="BX23" s="392"/>
      <c r="BY23" s="392"/>
      <c r="BZ23" s="392"/>
      <c r="CA23" s="392"/>
      <c r="CB23" s="392"/>
      <c r="CC23" s="392"/>
      <c r="CD23" s="392"/>
      <c r="CE23" s="392"/>
      <c r="CF23" s="392"/>
      <c r="CG23" s="392"/>
      <c r="CH23" s="392"/>
      <c r="CI23" s="392"/>
      <c r="CJ23" s="392"/>
      <c r="CK23" s="392"/>
      <c r="CL23" s="392"/>
      <c r="CM23" s="392"/>
      <c r="CN23" s="392"/>
      <c r="CO23" s="392"/>
      <c r="CP23" s="392"/>
      <c r="CQ23" s="392"/>
      <c r="CR23" s="392"/>
      <c r="CS23" s="392"/>
      <c r="CT23" s="392"/>
      <c r="CU23" s="392"/>
      <c r="CV23" s="392"/>
      <c r="CW23" s="392"/>
      <c r="CX23" s="392"/>
      <c r="CY23" s="392"/>
      <c r="CZ23" s="392"/>
      <c r="DA23" s="392"/>
      <c r="DB23" s="392"/>
      <c r="DC23" s="392"/>
      <c r="DD23" s="392"/>
      <c r="DE23" s="392"/>
      <c r="DF23" s="392"/>
      <c r="DG23" s="392"/>
      <c r="DH23" s="392"/>
      <c r="DI23" s="392"/>
      <c r="DJ23" s="392"/>
      <c r="DK23" s="392"/>
      <c r="DL23" s="392"/>
      <c r="DM23" s="392"/>
      <c r="DN23" s="392"/>
      <c r="DO23" s="392"/>
      <c r="DP23" s="392"/>
      <c r="DQ23" s="392"/>
      <c r="DR23" s="392"/>
      <c r="DS23" s="392"/>
      <c r="DT23" s="392"/>
      <c r="DU23" s="392"/>
      <c r="DV23" s="392"/>
      <c r="DW23" s="392"/>
      <c r="DX23" s="392"/>
      <c r="DY23" s="392"/>
      <c r="DZ23" s="392"/>
      <c r="EA23" s="392"/>
      <c r="EB23" s="392"/>
      <c r="EC23" s="392"/>
      <c r="ED23" s="392"/>
      <c r="EE23" s="392"/>
      <c r="EF23" s="392"/>
      <c r="EG23" s="392"/>
      <c r="EH23" s="392"/>
      <c r="EI23" s="392"/>
      <c r="EJ23" s="392"/>
      <c r="EK23" s="392"/>
      <c r="EL23" s="392"/>
      <c r="EM23" s="392"/>
      <c r="EN23" s="392"/>
      <c r="EO23" s="392"/>
      <c r="EP23" s="392"/>
      <c r="EQ23" s="392"/>
      <c r="ER23" s="392"/>
      <c r="ES23" s="392"/>
      <c r="ET23" s="392"/>
      <c r="EU23" s="392"/>
      <c r="EV23" s="392"/>
      <c r="EW23" s="392"/>
      <c r="EX23" s="392"/>
      <c r="EY23" s="392"/>
      <c r="EZ23" s="392"/>
      <c r="FA23" s="392"/>
      <c r="FB23" s="392"/>
      <c r="FC23" s="392"/>
      <c r="FD23" s="392"/>
      <c r="FE23" s="392"/>
      <c r="FF23" s="253"/>
    </row>
    <row r="24" ht="12" thickBot="1"/>
    <row r="25" spans="1:161" ht="11.25">
      <c r="A25" s="334" t="s">
        <v>0</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5"/>
      <c r="BH25" s="335"/>
      <c r="BI25" s="335"/>
      <c r="BJ25" s="335"/>
      <c r="BK25" s="335"/>
      <c r="BL25" s="335"/>
      <c r="BM25" s="335"/>
      <c r="BN25" s="335"/>
      <c r="BO25" s="335"/>
      <c r="BP25" s="335"/>
      <c r="BQ25" s="335"/>
      <c r="BR25" s="335"/>
      <c r="BS25" s="335"/>
      <c r="BT25" s="335"/>
      <c r="BU25" s="335"/>
      <c r="BV25" s="335"/>
      <c r="BW25" s="335"/>
      <c r="BX25" s="340" t="s">
        <v>1</v>
      </c>
      <c r="BY25" s="340"/>
      <c r="BZ25" s="340"/>
      <c r="CA25" s="340"/>
      <c r="CB25" s="340"/>
      <c r="CC25" s="340"/>
      <c r="CD25" s="340"/>
      <c r="CE25" s="340"/>
      <c r="CF25" s="340" t="s">
        <v>2</v>
      </c>
      <c r="CG25" s="340"/>
      <c r="CH25" s="340"/>
      <c r="CI25" s="340"/>
      <c r="CJ25" s="340"/>
      <c r="CK25" s="340"/>
      <c r="CL25" s="340"/>
      <c r="CM25" s="340"/>
      <c r="CN25" s="340"/>
      <c r="CO25" s="340"/>
      <c r="CP25" s="340"/>
      <c r="CQ25" s="340"/>
      <c r="CR25" s="340"/>
      <c r="CS25" s="340" t="s">
        <v>3</v>
      </c>
      <c r="CT25" s="340"/>
      <c r="CU25" s="340"/>
      <c r="CV25" s="340"/>
      <c r="CW25" s="340"/>
      <c r="CX25" s="340"/>
      <c r="CY25" s="340"/>
      <c r="CZ25" s="340"/>
      <c r="DA25" s="340"/>
      <c r="DB25" s="340"/>
      <c r="DC25" s="340"/>
      <c r="DD25" s="340"/>
      <c r="DE25" s="340"/>
      <c r="DF25" s="335" t="s">
        <v>10</v>
      </c>
      <c r="DG25" s="335"/>
      <c r="DH25" s="335"/>
      <c r="DI25" s="335"/>
      <c r="DJ25" s="335"/>
      <c r="DK25" s="335"/>
      <c r="DL25" s="335"/>
      <c r="DM25" s="335"/>
      <c r="DN25" s="335"/>
      <c r="DO25" s="335"/>
      <c r="DP25" s="335"/>
      <c r="DQ25" s="335"/>
      <c r="DR25" s="335"/>
      <c r="DS25" s="335"/>
      <c r="DT25" s="335"/>
      <c r="DU25" s="335"/>
      <c r="DV25" s="335"/>
      <c r="DW25" s="335"/>
      <c r="DX25" s="335"/>
      <c r="DY25" s="335"/>
      <c r="DZ25" s="335"/>
      <c r="EA25" s="335"/>
      <c r="EB25" s="335"/>
      <c r="EC25" s="335"/>
      <c r="ED25" s="335"/>
      <c r="EE25" s="335"/>
      <c r="EF25" s="335"/>
      <c r="EG25" s="335"/>
      <c r="EH25" s="335"/>
      <c r="EI25" s="335"/>
      <c r="EJ25" s="335"/>
      <c r="EK25" s="335"/>
      <c r="EL25" s="335"/>
      <c r="EM25" s="335"/>
      <c r="EN25" s="335"/>
      <c r="EO25" s="335"/>
      <c r="EP25" s="335"/>
      <c r="EQ25" s="335"/>
      <c r="ER25" s="335"/>
      <c r="ES25" s="335"/>
      <c r="ET25" s="335"/>
      <c r="EU25" s="335"/>
      <c r="EV25" s="335"/>
      <c r="EW25" s="335"/>
      <c r="EX25" s="335"/>
      <c r="EY25" s="335"/>
      <c r="EZ25" s="335"/>
      <c r="FA25" s="335"/>
      <c r="FB25" s="335"/>
      <c r="FC25" s="335"/>
      <c r="FD25" s="335"/>
      <c r="FE25" s="343"/>
    </row>
    <row r="26" spans="1:161" ht="11.25" customHeight="1">
      <c r="A26" s="336"/>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41"/>
      <c r="BY26" s="341"/>
      <c r="BZ26" s="341"/>
      <c r="CA26" s="341"/>
      <c r="CB26" s="341"/>
      <c r="CC26" s="341"/>
      <c r="CD26" s="341"/>
      <c r="CE26" s="341"/>
      <c r="CF26" s="341"/>
      <c r="CG26" s="341"/>
      <c r="CH26" s="341"/>
      <c r="CI26" s="341"/>
      <c r="CJ26" s="341"/>
      <c r="CK26" s="341"/>
      <c r="CL26" s="341"/>
      <c r="CM26" s="341"/>
      <c r="CN26" s="341"/>
      <c r="CO26" s="341"/>
      <c r="CP26" s="341"/>
      <c r="CQ26" s="341"/>
      <c r="CR26" s="341"/>
      <c r="CS26" s="341"/>
      <c r="CT26" s="341"/>
      <c r="CU26" s="341"/>
      <c r="CV26" s="341"/>
      <c r="CW26" s="341"/>
      <c r="CX26" s="341"/>
      <c r="CY26" s="341"/>
      <c r="CZ26" s="341"/>
      <c r="DA26" s="341"/>
      <c r="DB26" s="341"/>
      <c r="DC26" s="341"/>
      <c r="DD26" s="341"/>
      <c r="DE26" s="341"/>
      <c r="DF26" s="330" t="s">
        <v>4</v>
      </c>
      <c r="DG26" s="330"/>
      <c r="DH26" s="330"/>
      <c r="DI26" s="330"/>
      <c r="DJ26" s="330"/>
      <c r="DK26" s="330"/>
      <c r="DL26" s="332" t="s">
        <v>281</v>
      </c>
      <c r="DM26" s="332"/>
      <c r="DN26" s="332"/>
      <c r="DO26" s="331" t="s">
        <v>5</v>
      </c>
      <c r="DP26" s="331"/>
      <c r="DQ26" s="331"/>
      <c r="DR26" s="331"/>
      <c r="DS26" s="330" t="s">
        <v>4</v>
      </c>
      <c r="DT26" s="330"/>
      <c r="DU26" s="330"/>
      <c r="DV26" s="330"/>
      <c r="DW26" s="330"/>
      <c r="DX26" s="330"/>
      <c r="DY26" s="332" t="s">
        <v>282</v>
      </c>
      <c r="DZ26" s="332"/>
      <c r="EA26" s="332"/>
      <c r="EB26" s="331" t="s">
        <v>5</v>
      </c>
      <c r="EC26" s="331"/>
      <c r="ED26" s="331"/>
      <c r="EE26" s="331"/>
      <c r="EF26" s="330" t="s">
        <v>4</v>
      </c>
      <c r="EG26" s="330"/>
      <c r="EH26" s="330"/>
      <c r="EI26" s="330"/>
      <c r="EJ26" s="330"/>
      <c r="EK26" s="330"/>
      <c r="EL26" s="332" t="s">
        <v>541</v>
      </c>
      <c r="EM26" s="332"/>
      <c r="EN26" s="332"/>
      <c r="EO26" s="331" t="s">
        <v>5</v>
      </c>
      <c r="EP26" s="331"/>
      <c r="EQ26" s="331"/>
      <c r="ER26" s="331"/>
      <c r="ES26" s="341" t="s">
        <v>9</v>
      </c>
      <c r="ET26" s="341"/>
      <c r="EU26" s="341"/>
      <c r="EV26" s="341"/>
      <c r="EW26" s="341"/>
      <c r="EX26" s="341"/>
      <c r="EY26" s="341"/>
      <c r="EZ26" s="341"/>
      <c r="FA26" s="341"/>
      <c r="FB26" s="341"/>
      <c r="FC26" s="341"/>
      <c r="FD26" s="341"/>
      <c r="FE26" s="346"/>
    </row>
    <row r="27" spans="1:161" ht="39" customHeight="1" thickBot="1">
      <c r="A27" s="338"/>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2"/>
      <c r="CW27" s="342"/>
      <c r="CX27" s="342"/>
      <c r="CY27" s="342"/>
      <c r="CZ27" s="342"/>
      <c r="DA27" s="342"/>
      <c r="DB27" s="342"/>
      <c r="DC27" s="342"/>
      <c r="DD27" s="342"/>
      <c r="DE27" s="342"/>
      <c r="DF27" s="329" t="s">
        <v>6</v>
      </c>
      <c r="DG27" s="329"/>
      <c r="DH27" s="329"/>
      <c r="DI27" s="329"/>
      <c r="DJ27" s="329"/>
      <c r="DK27" s="329"/>
      <c r="DL27" s="329"/>
      <c r="DM27" s="329"/>
      <c r="DN27" s="329"/>
      <c r="DO27" s="329"/>
      <c r="DP27" s="329"/>
      <c r="DQ27" s="329"/>
      <c r="DR27" s="329"/>
      <c r="DS27" s="329" t="s">
        <v>7</v>
      </c>
      <c r="DT27" s="329"/>
      <c r="DU27" s="329"/>
      <c r="DV27" s="329"/>
      <c r="DW27" s="329"/>
      <c r="DX27" s="329"/>
      <c r="DY27" s="329"/>
      <c r="DZ27" s="329"/>
      <c r="EA27" s="329"/>
      <c r="EB27" s="329"/>
      <c r="EC27" s="329"/>
      <c r="ED27" s="329"/>
      <c r="EE27" s="329"/>
      <c r="EF27" s="329" t="s">
        <v>8</v>
      </c>
      <c r="EG27" s="329"/>
      <c r="EH27" s="329"/>
      <c r="EI27" s="329"/>
      <c r="EJ27" s="329"/>
      <c r="EK27" s="329"/>
      <c r="EL27" s="329"/>
      <c r="EM27" s="329"/>
      <c r="EN27" s="329"/>
      <c r="EO27" s="329"/>
      <c r="EP27" s="329"/>
      <c r="EQ27" s="329"/>
      <c r="ER27" s="329"/>
      <c r="ES27" s="342"/>
      <c r="ET27" s="342"/>
      <c r="EU27" s="342"/>
      <c r="EV27" s="342"/>
      <c r="EW27" s="342"/>
      <c r="EX27" s="342"/>
      <c r="EY27" s="342"/>
      <c r="EZ27" s="342"/>
      <c r="FA27" s="342"/>
      <c r="FB27" s="342"/>
      <c r="FC27" s="342"/>
      <c r="FD27" s="342"/>
      <c r="FE27" s="347"/>
    </row>
    <row r="28" spans="1:161" ht="12" thickBot="1">
      <c r="A28" s="348" t="s">
        <v>11</v>
      </c>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349"/>
      <c r="BX28" s="349" t="s">
        <v>12</v>
      </c>
      <c r="BY28" s="349"/>
      <c r="BZ28" s="349"/>
      <c r="CA28" s="349"/>
      <c r="CB28" s="349"/>
      <c r="CC28" s="349"/>
      <c r="CD28" s="349"/>
      <c r="CE28" s="349"/>
      <c r="CF28" s="349" t="s">
        <v>13</v>
      </c>
      <c r="CG28" s="349"/>
      <c r="CH28" s="349"/>
      <c r="CI28" s="349"/>
      <c r="CJ28" s="349"/>
      <c r="CK28" s="349"/>
      <c r="CL28" s="349"/>
      <c r="CM28" s="349"/>
      <c r="CN28" s="349"/>
      <c r="CO28" s="349"/>
      <c r="CP28" s="349"/>
      <c r="CQ28" s="349"/>
      <c r="CR28" s="349"/>
      <c r="CS28" s="349" t="s">
        <v>14</v>
      </c>
      <c r="CT28" s="349"/>
      <c r="CU28" s="349"/>
      <c r="CV28" s="349"/>
      <c r="CW28" s="349"/>
      <c r="CX28" s="349"/>
      <c r="CY28" s="349"/>
      <c r="CZ28" s="349"/>
      <c r="DA28" s="349"/>
      <c r="DB28" s="349"/>
      <c r="DC28" s="349"/>
      <c r="DD28" s="349"/>
      <c r="DE28" s="349"/>
      <c r="DF28" s="350" t="s">
        <v>15</v>
      </c>
      <c r="DG28" s="350"/>
      <c r="DH28" s="350"/>
      <c r="DI28" s="350"/>
      <c r="DJ28" s="350"/>
      <c r="DK28" s="350"/>
      <c r="DL28" s="350"/>
      <c r="DM28" s="350"/>
      <c r="DN28" s="350"/>
      <c r="DO28" s="350"/>
      <c r="DP28" s="350"/>
      <c r="DQ28" s="350"/>
      <c r="DR28" s="350"/>
      <c r="DS28" s="349" t="s">
        <v>16</v>
      </c>
      <c r="DT28" s="349"/>
      <c r="DU28" s="349"/>
      <c r="DV28" s="349"/>
      <c r="DW28" s="349"/>
      <c r="DX28" s="349"/>
      <c r="DY28" s="349"/>
      <c r="DZ28" s="349"/>
      <c r="EA28" s="349"/>
      <c r="EB28" s="349"/>
      <c r="EC28" s="349"/>
      <c r="ED28" s="349"/>
      <c r="EE28" s="349"/>
      <c r="EF28" s="349" t="s">
        <v>17</v>
      </c>
      <c r="EG28" s="349"/>
      <c r="EH28" s="349"/>
      <c r="EI28" s="349"/>
      <c r="EJ28" s="349"/>
      <c r="EK28" s="349"/>
      <c r="EL28" s="349"/>
      <c r="EM28" s="349"/>
      <c r="EN28" s="349"/>
      <c r="EO28" s="349"/>
      <c r="EP28" s="349"/>
      <c r="EQ28" s="349"/>
      <c r="ER28" s="349"/>
      <c r="ES28" s="349" t="s">
        <v>18</v>
      </c>
      <c r="ET28" s="349"/>
      <c r="EU28" s="349"/>
      <c r="EV28" s="349"/>
      <c r="EW28" s="349"/>
      <c r="EX28" s="349"/>
      <c r="EY28" s="349"/>
      <c r="EZ28" s="349"/>
      <c r="FA28" s="349"/>
      <c r="FB28" s="349"/>
      <c r="FC28" s="349"/>
      <c r="FD28" s="349"/>
      <c r="FE28" s="351"/>
    </row>
    <row r="29" spans="1:162" s="254" customFormat="1" ht="12.75" customHeight="1">
      <c r="A29" s="355" t="s">
        <v>472</v>
      </c>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7" t="s">
        <v>42</v>
      </c>
      <c r="BY29" s="357"/>
      <c r="BZ29" s="357"/>
      <c r="CA29" s="357"/>
      <c r="CB29" s="357"/>
      <c r="CC29" s="357"/>
      <c r="CD29" s="357"/>
      <c r="CE29" s="357"/>
      <c r="CF29" s="357" t="s">
        <v>43</v>
      </c>
      <c r="CG29" s="357"/>
      <c r="CH29" s="357"/>
      <c r="CI29" s="357"/>
      <c r="CJ29" s="357"/>
      <c r="CK29" s="357"/>
      <c r="CL29" s="357"/>
      <c r="CM29" s="357"/>
      <c r="CN29" s="357"/>
      <c r="CO29" s="357"/>
      <c r="CP29" s="357"/>
      <c r="CQ29" s="357"/>
      <c r="CR29" s="357"/>
      <c r="CS29" s="357" t="s">
        <v>43</v>
      </c>
      <c r="CT29" s="357"/>
      <c r="CU29" s="357"/>
      <c r="CV29" s="357"/>
      <c r="CW29" s="357"/>
      <c r="CX29" s="357"/>
      <c r="CY29" s="357"/>
      <c r="CZ29" s="357"/>
      <c r="DA29" s="357"/>
      <c r="DB29" s="357"/>
      <c r="DC29" s="357"/>
      <c r="DD29" s="357"/>
      <c r="DE29" s="357"/>
      <c r="DF29" s="352">
        <v>1384563.61</v>
      </c>
      <c r="DG29" s="352"/>
      <c r="DH29" s="352"/>
      <c r="DI29" s="352"/>
      <c r="DJ29" s="352"/>
      <c r="DK29" s="352"/>
      <c r="DL29" s="352"/>
      <c r="DM29" s="352"/>
      <c r="DN29" s="352"/>
      <c r="DO29" s="352"/>
      <c r="DP29" s="352"/>
      <c r="DQ29" s="352"/>
      <c r="DR29" s="352"/>
      <c r="DS29" s="353"/>
      <c r="DT29" s="353"/>
      <c r="DU29" s="353"/>
      <c r="DV29" s="353"/>
      <c r="DW29" s="353"/>
      <c r="DX29" s="353"/>
      <c r="DY29" s="353"/>
      <c r="DZ29" s="353"/>
      <c r="EA29" s="353"/>
      <c r="EB29" s="353"/>
      <c r="EC29" s="353"/>
      <c r="ED29" s="353"/>
      <c r="EE29" s="353"/>
      <c r="EF29" s="353"/>
      <c r="EG29" s="353"/>
      <c r="EH29" s="353"/>
      <c r="EI29" s="353"/>
      <c r="EJ29" s="353"/>
      <c r="EK29" s="353"/>
      <c r="EL29" s="353"/>
      <c r="EM29" s="353"/>
      <c r="EN29" s="353"/>
      <c r="EO29" s="353"/>
      <c r="EP29" s="353"/>
      <c r="EQ29" s="353"/>
      <c r="ER29" s="353"/>
      <c r="ES29" s="353"/>
      <c r="ET29" s="353"/>
      <c r="EU29" s="353"/>
      <c r="EV29" s="353"/>
      <c r="EW29" s="353"/>
      <c r="EX29" s="353"/>
      <c r="EY29" s="353"/>
      <c r="EZ29" s="353"/>
      <c r="FA29" s="353"/>
      <c r="FB29" s="353"/>
      <c r="FC29" s="353"/>
      <c r="FD29" s="353"/>
      <c r="FE29" s="354"/>
      <c r="FF29" s="253"/>
    </row>
    <row r="30" spans="1:162" s="254" customFormat="1" ht="12.75" customHeight="1">
      <c r="A30" s="385" t="s">
        <v>473</v>
      </c>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7" t="s">
        <v>44</v>
      </c>
      <c r="BY30" s="387"/>
      <c r="BZ30" s="387"/>
      <c r="CA30" s="387"/>
      <c r="CB30" s="387"/>
      <c r="CC30" s="387"/>
      <c r="CD30" s="387"/>
      <c r="CE30" s="387"/>
      <c r="CF30" s="387" t="s">
        <v>43</v>
      </c>
      <c r="CG30" s="387"/>
      <c r="CH30" s="387"/>
      <c r="CI30" s="387"/>
      <c r="CJ30" s="387"/>
      <c r="CK30" s="387"/>
      <c r="CL30" s="387"/>
      <c r="CM30" s="387"/>
      <c r="CN30" s="387"/>
      <c r="CO30" s="387"/>
      <c r="CP30" s="387"/>
      <c r="CQ30" s="387"/>
      <c r="CR30" s="387"/>
      <c r="CS30" s="387" t="s">
        <v>43</v>
      </c>
      <c r="CT30" s="387"/>
      <c r="CU30" s="387"/>
      <c r="CV30" s="387"/>
      <c r="CW30" s="387"/>
      <c r="CX30" s="387"/>
      <c r="CY30" s="387"/>
      <c r="CZ30" s="387"/>
      <c r="DA30" s="387"/>
      <c r="DB30" s="387"/>
      <c r="DC30" s="387"/>
      <c r="DD30" s="387"/>
      <c r="DE30" s="387"/>
      <c r="DF30" s="383"/>
      <c r="DG30" s="383"/>
      <c r="DH30" s="383"/>
      <c r="DI30" s="383"/>
      <c r="DJ30" s="383"/>
      <c r="DK30" s="383"/>
      <c r="DL30" s="383"/>
      <c r="DM30" s="383"/>
      <c r="DN30" s="383"/>
      <c r="DO30" s="383"/>
      <c r="DP30" s="383"/>
      <c r="DQ30" s="383"/>
      <c r="DR30" s="383"/>
      <c r="DS30" s="383"/>
      <c r="DT30" s="383"/>
      <c r="DU30" s="383"/>
      <c r="DV30" s="383"/>
      <c r="DW30" s="383"/>
      <c r="DX30" s="383"/>
      <c r="DY30" s="383"/>
      <c r="DZ30" s="383"/>
      <c r="EA30" s="383"/>
      <c r="EB30" s="383"/>
      <c r="EC30" s="383"/>
      <c r="ED30" s="383"/>
      <c r="EE30" s="383"/>
      <c r="EF30" s="383"/>
      <c r="EG30" s="383"/>
      <c r="EH30" s="383"/>
      <c r="EI30" s="383"/>
      <c r="EJ30" s="383"/>
      <c r="EK30" s="383"/>
      <c r="EL30" s="383"/>
      <c r="EM30" s="383"/>
      <c r="EN30" s="383"/>
      <c r="EO30" s="383"/>
      <c r="EP30" s="383"/>
      <c r="EQ30" s="383"/>
      <c r="ER30" s="383"/>
      <c r="ES30" s="383"/>
      <c r="ET30" s="383"/>
      <c r="EU30" s="383"/>
      <c r="EV30" s="383"/>
      <c r="EW30" s="383"/>
      <c r="EX30" s="383"/>
      <c r="EY30" s="383"/>
      <c r="EZ30" s="383"/>
      <c r="FA30" s="383"/>
      <c r="FB30" s="383"/>
      <c r="FC30" s="383"/>
      <c r="FD30" s="383"/>
      <c r="FE30" s="384"/>
      <c r="FF30" s="253"/>
    </row>
    <row r="31" spans="1:174" s="254" customFormat="1" ht="10.5">
      <c r="A31" s="385" t="s">
        <v>45</v>
      </c>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7" t="s">
        <v>46</v>
      </c>
      <c r="BY31" s="387"/>
      <c r="BZ31" s="387"/>
      <c r="CA31" s="387"/>
      <c r="CB31" s="387"/>
      <c r="CC31" s="387"/>
      <c r="CD31" s="387"/>
      <c r="CE31" s="387"/>
      <c r="CF31" s="387"/>
      <c r="CG31" s="387"/>
      <c r="CH31" s="387"/>
      <c r="CI31" s="387"/>
      <c r="CJ31" s="387"/>
      <c r="CK31" s="387"/>
      <c r="CL31" s="387"/>
      <c r="CM31" s="387"/>
      <c r="CN31" s="387"/>
      <c r="CO31" s="387"/>
      <c r="CP31" s="387"/>
      <c r="CQ31" s="387"/>
      <c r="CR31" s="387"/>
      <c r="CS31" s="387"/>
      <c r="CT31" s="387"/>
      <c r="CU31" s="387"/>
      <c r="CV31" s="387"/>
      <c r="CW31" s="387"/>
      <c r="CX31" s="387"/>
      <c r="CY31" s="387"/>
      <c r="CZ31" s="387"/>
      <c r="DA31" s="387"/>
      <c r="DB31" s="387"/>
      <c r="DC31" s="387"/>
      <c r="DD31" s="387"/>
      <c r="DE31" s="387"/>
      <c r="DF31" s="395">
        <f>DF32+DF35+DF41+DF44</f>
        <v>60028373.88909091</v>
      </c>
      <c r="DG31" s="395"/>
      <c r="DH31" s="395"/>
      <c r="DI31" s="395"/>
      <c r="DJ31" s="395"/>
      <c r="DK31" s="395"/>
      <c r="DL31" s="395"/>
      <c r="DM31" s="395"/>
      <c r="DN31" s="395"/>
      <c r="DO31" s="395"/>
      <c r="DP31" s="395"/>
      <c r="DQ31" s="395"/>
      <c r="DR31" s="395"/>
      <c r="DS31" s="395">
        <f>DS32+DS35</f>
        <v>54371201.88909091</v>
      </c>
      <c r="DT31" s="395"/>
      <c r="DU31" s="395"/>
      <c r="DV31" s="395"/>
      <c r="DW31" s="395"/>
      <c r="DX31" s="395"/>
      <c r="DY31" s="395"/>
      <c r="DZ31" s="395"/>
      <c r="EA31" s="395"/>
      <c r="EB31" s="395"/>
      <c r="EC31" s="395"/>
      <c r="ED31" s="395"/>
      <c r="EE31" s="395"/>
      <c r="EF31" s="395">
        <f>EF32+EF35</f>
        <v>54987353.88909091</v>
      </c>
      <c r="EG31" s="395"/>
      <c r="EH31" s="395"/>
      <c r="EI31" s="395"/>
      <c r="EJ31" s="395"/>
      <c r="EK31" s="395"/>
      <c r="EL31" s="395"/>
      <c r="EM31" s="395"/>
      <c r="EN31" s="395"/>
      <c r="EO31" s="395"/>
      <c r="EP31" s="395"/>
      <c r="EQ31" s="395"/>
      <c r="ER31" s="395"/>
      <c r="ES31" s="383"/>
      <c r="ET31" s="383"/>
      <c r="EU31" s="383"/>
      <c r="EV31" s="383"/>
      <c r="EW31" s="383"/>
      <c r="EX31" s="383"/>
      <c r="EY31" s="383"/>
      <c r="EZ31" s="383"/>
      <c r="FA31" s="383"/>
      <c r="FB31" s="383"/>
      <c r="FC31" s="383"/>
      <c r="FD31" s="383"/>
      <c r="FE31" s="384"/>
      <c r="FF31" s="255">
        <f>DF31-DF59+DF29</f>
        <v>1.5599653124809265E-08</v>
      </c>
      <c r="FG31" s="255">
        <f aca="true" t="shared" si="0" ref="FG31:FO31">DG31-DG59</f>
        <v>0</v>
      </c>
      <c r="FH31" s="255">
        <f t="shared" si="0"/>
        <v>0</v>
      </c>
      <c r="FI31" s="255">
        <f t="shared" si="0"/>
        <v>0</v>
      </c>
      <c r="FJ31" s="255">
        <f t="shared" si="0"/>
        <v>0</v>
      </c>
      <c r="FK31" s="255">
        <f t="shared" si="0"/>
        <v>0</v>
      </c>
      <c r="FL31" s="255">
        <f t="shared" si="0"/>
        <v>0</v>
      </c>
      <c r="FM31" s="255">
        <f t="shared" si="0"/>
        <v>0</v>
      </c>
      <c r="FN31" s="255">
        <f t="shared" si="0"/>
        <v>0</v>
      </c>
      <c r="FO31" s="255">
        <f t="shared" si="0"/>
        <v>0</v>
      </c>
      <c r="FP31" s="256">
        <f>DS31-DS59</f>
        <v>0</v>
      </c>
      <c r="FQ31" s="256">
        <f>EF31-EF59</f>
        <v>0</v>
      </c>
      <c r="FR31" s="257"/>
    </row>
    <row r="32" spans="1:161" ht="22.5" customHeight="1">
      <c r="A32" s="393" t="s">
        <v>47</v>
      </c>
      <c r="B32" s="394"/>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S32" s="394"/>
      <c r="BT32" s="394"/>
      <c r="BU32" s="394"/>
      <c r="BV32" s="394"/>
      <c r="BW32" s="394"/>
      <c r="BX32" s="315" t="s">
        <v>48</v>
      </c>
      <c r="BY32" s="315"/>
      <c r="BZ32" s="315"/>
      <c r="CA32" s="315"/>
      <c r="CB32" s="315"/>
      <c r="CC32" s="315"/>
      <c r="CD32" s="315"/>
      <c r="CE32" s="315"/>
      <c r="CF32" s="315" t="s">
        <v>49</v>
      </c>
      <c r="CG32" s="315"/>
      <c r="CH32" s="315"/>
      <c r="CI32" s="315"/>
      <c r="CJ32" s="315"/>
      <c r="CK32" s="315"/>
      <c r="CL32" s="315"/>
      <c r="CM32" s="315"/>
      <c r="CN32" s="315"/>
      <c r="CO32" s="315"/>
      <c r="CP32" s="315"/>
      <c r="CQ32" s="315"/>
      <c r="CR32" s="315"/>
      <c r="CS32" s="315" t="s">
        <v>453</v>
      </c>
      <c r="CT32" s="315"/>
      <c r="CU32" s="315"/>
      <c r="CV32" s="315"/>
      <c r="CW32" s="315"/>
      <c r="CX32" s="315"/>
      <c r="CY32" s="315"/>
      <c r="CZ32" s="315"/>
      <c r="DA32" s="315"/>
      <c r="DB32" s="315"/>
      <c r="DC32" s="315"/>
      <c r="DD32" s="315"/>
      <c r="DE32" s="315"/>
      <c r="DF32" s="396">
        <v>0</v>
      </c>
      <c r="DG32" s="396"/>
      <c r="DH32" s="396"/>
      <c r="DI32" s="396"/>
      <c r="DJ32" s="396"/>
      <c r="DK32" s="396"/>
      <c r="DL32" s="396"/>
      <c r="DM32" s="396"/>
      <c r="DN32" s="396"/>
      <c r="DO32" s="396"/>
      <c r="DP32" s="396"/>
      <c r="DQ32" s="396"/>
      <c r="DR32" s="396"/>
      <c r="DS32" s="316">
        <v>0</v>
      </c>
      <c r="DT32" s="316"/>
      <c r="DU32" s="316"/>
      <c r="DV32" s="316"/>
      <c r="DW32" s="316"/>
      <c r="DX32" s="316"/>
      <c r="DY32" s="316"/>
      <c r="DZ32" s="316"/>
      <c r="EA32" s="316"/>
      <c r="EB32" s="316"/>
      <c r="EC32" s="316"/>
      <c r="ED32" s="316"/>
      <c r="EE32" s="316"/>
      <c r="EF32" s="316">
        <v>0</v>
      </c>
      <c r="EG32" s="316"/>
      <c r="EH32" s="316"/>
      <c r="EI32" s="316"/>
      <c r="EJ32" s="316"/>
      <c r="EK32" s="316"/>
      <c r="EL32" s="316"/>
      <c r="EM32" s="316"/>
      <c r="EN32" s="316"/>
      <c r="EO32" s="316"/>
      <c r="EP32" s="316"/>
      <c r="EQ32" s="316"/>
      <c r="ER32" s="316"/>
      <c r="ES32" s="311"/>
      <c r="ET32" s="311"/>
      <c r="EU32" s="311"/>
      <c r="EV32" s="311"/>
      <c r="EW32" s="311"/>
      <c r="EX32" s="311"/>
      <c r="EY32" s="311"/>
      <c r="EZ32" s="311"/>
      <c r="FA32" s="311"/>
      <c r="FB32" s="311"/>
      <c r="FC32" s="311"/>
      <c r="FD32" s="311"/>
      <c r="FE32" s="312"/>
    </row>
    <row r="33" spans="1:161" ht="23.25" customHeight="1">
      <c r="A33" s="326" t="s">
        <v>452</v>
      </c>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15" t="s">
        <v>51</v>
      </c>
      <c r="BY33" s="315"/>
      <c r="BZ33" s="315"/>
      <c r="CA33" s="315"/>
      <c r="CB33" s="315"/>
      <c r="CC33" s="315"/>
      <c r="CD33" s="315"/>
      <c r="CE33" s="315"/>
      <c r="CF33" s="315" t="s">
        <v>49</v>
      </c>
      <c r="CG33" s="315"/>
      <c r="CH33" s="315"/>
      <c r="CI33" s="315"/>
      <c r="CJ33" s="315"/>
      <c r="CK33" s="315"/>
      <c r="CL33" s="315"/>
      <c r="CM33" s="315"/>
      <c r="CN33" s="315"/>
      <c r="CO33" s="315"/>
      <c r="CP33" s="315"/>
      <c r="CQ33" s="315"/>
      <c r="CR33" s="315"/>
      <c r="CS33" s="315" t="s">
        <v>453</v>
      </c>
      <c r="CT33" s="315"/>
      <c r="CU33" s="315"/>
      <c r="CV33" s="315"/>
      <c r="CW33" s="315"/>
      <c r="CX33" s="315"/>
      <c r="CY33" s="315"/>
      <c r="CZ33" s="315"/>
      <c r="DA33" s="315"/>
      <c r="DB33" s="315"/>
      <c r="DC33" s="315"/>
      <c r="DD33" s="315"/>
      <c r="DE33" s="315"/>
      <c r="DF33" s="396">
        <v>0</v>
      </c>
      <c r="DG33" s="396"/>
      <c r="DH33" s="396"/>
      <c r="DI33" s="396"/>
      <c r="DJ33" s="396"/>
      <c r="DK33" s="396"/>
      <c r="DL33" s="396"/>
      <c r="DM33" s="396"/>
      <c r="DN33" s="396"/>
      <c r="DO33" s="396"/>
      <c r="DP33" s="396"/>
      <c r="DQ33" s="396"/>
      <c r="DR33" s="396"/>
      <c r="DS33" s="316">
        <v>0</v>
      </c>
      <c r="DT33" s="316"/>
      <c r="DU33" s="316"/>
      <c r="DV33" s="316"/>
      <c r="DW33" s="316"/>
      <c r="DX33" s="316"/>
      <c r="DY33" s="316"/>
      <c r="DZ33" s="316"/>
      <c r="EA33" s="316"/>
      <c r="EB33" s="316"/>
      <c r="EC33" s="316"/>
      <c r="ED33" s="316"/>
      <c r="EE33" s="316"/>
      <c r="EF33" s="316">
        <v>0</v>
      </c>
      <c r="EG33" s="316"/>
      <c r="EH33" s="316"/>
      <c r="EI33" s="316"/>
      <c r="EJ33" s="316"/>
      <c r="EK33" s="316"/>
      <c r="EL33" s="316"/>
      <c r="EM33" s="316"/>
      <c r="EN33" s="316"/>
      <c r="EO33" s="316"/>
      <c r="EP33" s="316"/>
      <c r="EQ33" s="316"/>
      <c r="ER33" s="316"/>
      <c r="ES33" s="311"/>
      <c r="ET33" s="311"/>
      <c r="EU33" s="311"/>
      <c r="EV33" s="311"/>
      <c r="EW33" s="311"/>
      <c r="EX33" s="311"/>
      <c r="EY33" s="311"/>
      <c r="EZ33" s="311"/>
      <c r="FA33" s="311"/>
      <c r="FB33" s="311"/>
      <c r="FC33" s="311"/>
      <c r="FD33" s="311"/>
      <c r="FE33" s="312"/>
    </row>
    <row r="34" spans="1:161" ht="8.25" customHeight="1">
      <c r="A34" s="326"/>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15"/>
      <c r="BY34" s="315"/>
      <c r="BZ34" s="315"/>
      <c r="CA34" s="315"/>
      <c r="CB34" s="315"/>
      <c r="CC34" s="315"/>
      <c r="CD34" s="315"/>
      <c r="CE34" s="315"/>
      <c r="CF34" s="315"/>
      <c r="CG34" s="315"/>
      <c r="CH34" s="315"/>
      <c r="CI34" s="315"/>
      <c r="CJ34" s="315"/>
      <c r="CK34" s="315"/>
      <c r="CL34" s="315"/>
      <c r="CM34" s="315"/>
      <c r="CN34" s="315"/>
      <c r="CO34" s="315"/>
      <c r="CP34" s="315"/>
      <c r="CQ34" s="315"/>
      <c r="CR34" s="315"/>
      <c r="CS34" s="315"/>
      <c r="CT34" s="315"/>
      <c r="CU34" s="315"/>
      <c r="CV34" s="315"/>
      <c r="CW34" s="315"/>
      <c r="CX34" s="315"/>
      <c r="CY34" s="315"/>
      <c r="CZ34" s="315"/>
      <c r="DA34" s="315"/>
      <c r="DB34" s="315"/>
      <c r="DC34" s="315"/>
      <c r="DD34" s="315"/>
      <c r="DE34" s="315"/>
      <c r="DF34" s="396"/>
      <c r="DG34" s="396"/>
      <c r="DH34" s="396"/>
      <c r="DI34" s="396"/>
      <c r="DJ34" s="396"/>
      <c r="DK34" s="396"/>
      <c r="DL34" s="396"/>
      <c r="DM34" s="396"/>
      <c r="DN34" s="396"/>
      <c r="DO34" s="396"/>
      <c r="DP34" s="396"/>
      <c r="DQ34" s="396"/>
      <c r="DR34" s="396"/>
      <c r="DS34" s="316"/>
      <c r="DT34" s="316"/>
      <c r="DU34" s="316"/>
      <c r="DV34" s="316"/>
      <c r="DW34" s="316"/>
      <c r="DX34" s="316"/>
      <c r="DY34" s="316"/>
      <c r="DZ34" s="316"/>
      <c r="EA34" s="316"/>
      <c r="EB34" s="316"/>
      <c r="EC34" s="316"/>
      <c r="ED34" s="316"/>
      <c r="EE34" s="316"/>
      <c r="EF34" s="316"/>
      <c r="EG34" s="316"/>
      <c r="EH34" s="316"/>
      <c r="EI34" s="316"/>
      <c r="EJ34" s="316"/>
      <c r="EK34" s="316"/>
      <c r="EL34" s="316"/>
      <c r="EM34" s="316"/>
      <c r="EN34" s="316"/>
      <c r="EO34" s="316"/>
      <c r="EP34" s="316"/>
      <c r="EQ34" s="316"/>
      <c r="ER34" s="316"/>
      <c r="ES34" s="311"/>
      <c r="ET34" s="311"/>
      <c r="EU34" s="311"/>
      <c r="EV34" s="311"/>
      <c r="EW34" s="311"/>
      <c r="EX34" s="311"/>
      <c r="EY34" s="311"/>
      <c r="EZ34" s="311"/>
      <c r="FA34" s="311"/>
      <c r="FB34" s="311"/>
      <c r="FC34" s="311"/>
      <c r="FD34" s="311"/>
      <c r="FE34" s="312"/>
    </row>
    <row r="35" spans="1:162" ht="25.5" customHeight="1">
      <c r="A35" s="393" t="s">
        <v>493</v>
      </c>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4"/>
      <c r="AZ35" s="394"/>
      <c r="BA35" s="394"/>
      <c r="BB35" s="394"/>
      <c r="BC35" s="394"/>
      <c r="BD35" s="394"/>
      <c r="BE35" s="394"/>
      <c r="BF35" s="394"/>
      <c r="BG35" s="394"/>
      <c r="BH35" s="394"/>
      <c r="BI35" s="394"/>
      <c r="BJ35" s="394"/>
      <c r="BK35" s="394"/>
      <c r="BL35" s="394"/>
      <c r="BM35" s="394"/>
      <c r="BN35" s="394"/>
      <c r="BO35" s="394"/>
      <c r="BP35" s="394"/>
      <c r="BQ35" s="394"/>
      <c r="BR35" s="394"/>
      <c r="BS35" s="394"/>
      <c r="BT35" s="394"/>
      <c r="BU35" s="394"/>
      <c r="BV35" s="394"/>
      <c r="BW35" s="394"/>
      <c r="BX35" s="315" t="s">
        <v>52</v>
      </c>
      <c r="BY35" s="315"/>
      <c r="BZ35" s="315"/>
      <c r="CA35" s="315"/>
      <c r="CB35" s="315"/>
      <c r="CC35" s="315"/>
      <c r="CD35" s="315"/>
      <c r="CE35" s="315"/>
      <c r="CF35" s="315" t="s">
        <v>53</v>
      </c>
      <c r="CG35" s="315"/>
      <c r="CH35" s="315"/>
      <c r="CI35" s="315"/>
      <c r="CJ35" s="315"/>
      <c r="CK35" s="315"/>
      <c r="CL35" s="315"/>
      <c r="CM35" s="315"/>
      <c r="CN35" s="315"/>
      <c r="CO35" s="315"/>
      <c r="CP35" s="315"/>
      <c r="CQ35" s="315"/>
      <c r="CR35" s="315"/>
      <c r="CS35" s="315"/>
      <c r="CT35" s="315"/>
      <c r="CU35" s="315"/>
      <c r="CV35" s="315"/>
      <c r="CW35" s="315"/>
      <c r="CX35" s="315"/>
      <c r="CY35" s="315"/>
      <c r="CZ35" s="315"/>
      <c r="DA35" s="315"/>
      <c r="DB35" s="315"/>
      <c r="DC35" s="315"/>
      <c r="DD35" s="315"/>
      <c r="DE35" s="315"/>
      <c r="DF35" s="316">
        <f>DF36+DF47+DF37+DF38+DF39</f>
        <v>60028373.88909091</v>
      </c>
      <c r="DG35" s="316"/>
      <c r="DH35" s="316"/>
      <c r="DI35" s="316"/>
      <c r="DJ35" s="316"/>
      <c r="DK35" s="316"/>
      <c r="DL35" s="316"/>
      <c r="DM35" s="316"/>
      <c r="DN35" s="316"/>
      <c r="DO35" s="316"/>
      <c r="DP35" s="316"/>
      <c r="DQ35" s="316"/>
      <c r="DR35" s="316"/>
      <c r="DS35" s="316">
        <f>DS36+DS47+DS37+DS38+DS39</f>
        <v>54371201.88909091</v>
      </c>
      <c r="DT35" s="316"/>
      <c r="DU35" s="316"/>
      <c r="DV35" s="316"/>
      <c r="DW35" s="316"/>
      <c r="DX35" s="316"/>
      <c r="DY35" s="316"/>
      <c r="DZ35" s="316"/>
      <c r="EA35" s="316"/>
      <c r="EB35" s="316"/>
      <c r="EC35" s="316"/>
      <c r="ED35" s="316"/>
      <c r="EE35" s="316"/>
      <c r="EF35" s="316">
        <f>EF36+EF47+EF37+EF38+EF39</f>
        <v>54987353.88909091</v>
      </c>
      <c r="EG35" s="316"/>
      <c r="EH35" s="316"/>
      <c r="EI35" s="316"/>
      <c r="EJ35" s="316"/>
      <c r="EK35" s="316"/>
      <c r="EL35" s="316"/>
      <c r="EM35" s="316"/>
      <c r="EN35" s="316"/>
      <c r="EO35" s="316"/>
      <c r="EP35" s="316"/>
      <c r="EQ35" s="316"/>
      <c r="ER35" s="316"/>
      <c r="ES35" s="311"/>
      <c r="ET35" s="311"/>
      <c r="EU35" s="311"/>
      <c r="EV35" s="311"/>
      <c r="EW35" s="311"/>
      <c r="EX35" s="311"/>
      <c r="EY35" s="311"/>
      <c r="EZ35" s="311"/>
      <c r="FA35" s="311"/>
      <c r="FB35" s="311"/>
      <c r="FC35" s="311"/>
      <c r="FD35" s="311"/>
      <c r="FE35" s="312"/>
      <c r="FF35" s="258">
        <f>DF35-DF31+DF41+DF44</f>
        <v>0</v>
      </c>
    </row>
    <row r="36" spans="1:172" ht="36" customHeight="1">
      <c r="A36" s="397" t="s">
        <v>54</v>
      </c>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c r="BP36" s="398"/>
      <c r="BQ36" s="398"/>
      <c r="BR36" s="398"/>
      <c r="BS36" s="398"/>
      <c r="BT36" s="398"/>
      <c r="BU36" s="398"/>
      <c r="BV36" s="398"/>
      <c r="BW36" s="398"/>
      <c r="BX36" s="315" t="s">
        <v>55</v>
      </c>
      <c r="BY36" s="315"/>
      <c r="BZ36" s="315"/>
      <c r="CA36" s="315"/>
      <c r="CB36" s="315"/>
      <c r="CC36" s="315"/>
      <c r="CD36" s="315"/>
      <c r="CE36" s="315"/>
      <c r="CF36" s="315" t="s">
        <v>53</v>
      </c>
      <c r="CG36" s="315"/>
      <c r="CH36" s="315"/>
      <c r="CI36" s="315"/>
      <c r="CJ36" s="315"/>
      <c r="CK36" s="315"/>
      <c r="CL36" s="315"/>
      <c r="CM36" s="315"/>
      <c r="CN36" s="315"/>
      <c r="CO36" s="315"/>
      <c r="CP36" s="315"/>
      <c r="CQ36" s="315"/>
      <c r="CR36" s="315"/>
      <c r="CS36" s="315" t="s">
        <v>97</v>
      </c>
      <c r="CT36" s="315"/>
      <c r="CU36" s="315"/>
      <c r="CV36" s="315"/>
      <c r="CW36" s="315"/>
      <c r="CX36" s="315"/>
      <c r="CY36" s="315"/>
      <c r="CZ36" s="315"/>
      <c r="DA36" s="315"/>
      <c r="DB36" s="315"/>
      <c r="DC36" s="315"/>
      <c r="DD36" s="315"/>
      <c r="DE36" s="315"/>
      <c r="DF36" s="396">
        <f>45187688+362747</f>
        <v>45550435</v>
      </c>
      <c r="DG36" s="396"/>
      <c r="DH36" s="396"/>
      <c r="DI36" s="396"/>
      <c r="DJ36" s="396"/>
      <c r="DK36" s="396"/>
      <c r="DL36" s="396"/>
      <c r="DM36" s="396"/>
      <c r="DN36" s="396"/>
      <c r="DO36" s="396"/>
      <c r="DP36" s="396"/>
      <c r="DQ36" s="396"/>
      <c r="DR36" s="396"/>
      <c r="DS36" s="316">
        <v>48570692</v>
      </c>
      <c r="DT36" s="316"/>
      <c r="DU36" s="316"/>
      <c r="DV36" s="316"/>
      <c r="DW36" s="316"/>
      <c r="DX36" s="316"/>
      <c r="DY36" s="316"/>
      <c r="DZ36" s="316"/>
      <c r="EA36" s="316"/>
      <c r="EB36" s="316"/>
      <c r="EC36" s="316"/>
      <c r="ED36" s="316"/>
      <c r="EE36" s="316"/>
      <c r="EF36" s="316">
        <v>49186844</v>
      </c>
      <c r="EG36" s="316"/>
      <c r="EH36" s="316"/>
      <c r="EI36" s="316"/>
      <c r="EJ36" s="316"/>
      <c r="EK36" s="316"/>
      <c r="EL36" s="316"/>
      <c r="EM36" s="316"/>
      <c r="EN36" s="316"/>
      <c r="EO36" s="316"/>
      <c r="EP36" s="316"/>
      <c r="EQ36" s="316"/>
      <c r="ER36" s="316"/>
      <c r="ES36" s="311"/>
      <c r="ET36" s="311"/>
      <c r="EU36" s="311"/>
      <c r="EV36" s="311"/>
      <c r="EW36" s="311"/>
      <c r="EX36" s="311"/>
      <c r="EY36" s="311"/>
      <c r="EZ36" s="311"/>
      <c r="FA36" s="311"/>
      <c r="FB36" s="311"/>
      <c r="FC36" s="311"/>
      <c r="FD36" s="311"/>
      <c r="FE36" s="312"/>
      <c r="FF36" s="247" t="s">
        <v>450</v>
      </c>
      <c r="FP36" s="305"/>
    </row>
    <row r="37" spans="1:172" ht="16.5" customHeight="1">
      <c r="A37" s="397" t="s">
        <v>494</v>
      </c>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15"/>
      <c r="BY37" s="315"/>
      <c r="BZ37" s="315"/>
      <c r="CA37" s="315"/>
      <c r="CB37" s="315"/>
      <c r="CC37" s="315"/>
      <c r="CD37" s="315"/>
      <c r="CE37" s="315"/>
      <c r="CF37" s="315" t="s">
        <v>53</v>
      </c>
      <c r="CG37" s="315"/>
      <c r="CH37" s="315"/>
      <c r="CI37" s="315"/>
      <c r="CJ37" s="315"/>
      <c r="CK37" s="315"/>
      <c r="CL37" s="315"/>
      <c r="CM37" s="315"/>
      <c r="CN37" s="315"/>
      <c r="CO37" s="315"/>
      <c r="CP37" s="315"/>
      <c r="CQ37" s="315"/>
      <c r="CR37" s="315"/>
      <c r="CS37" s="315" t="s">
        <v>97</v>
      </c>
      <c r="CT37" s="315"/>
      <c r="CU37" s="315"/>
      <c r="CV37" s="315"/>
      <c r="CW37" s="315"/>
      <c r="CX37" s="315"/>
      <c r="CY37" s="315"/>
      <c r="CZ37" s="315"/>
      <c r="DA37" s="315"/>
      <c r="DB37" s="315"/>
      <c r="DC37" s="315"/>
      <c r="DD37" s="315"/>
      <c r="DE37" s="315"/>
      <c r="DF37" s="316">
        <f>'доход 2021.'!E48</f>
        <v>4800509.88909091</v>
      </c>
      <c r="DG37" s="316"/>
      <c r="DH37" s="316"/>
      <c r="DI37" s="316"/>
      <c r="DJ37" s="316"/>
      <c r="DK37" s="316"/>
      <c r="DL37" s="316"/>
      <c r="DM37" s="316"/>
      <c r="DN37" s="316"/>
      <c r="DO37" s="316"/>
      <c r="DP37" s="316"/>
      <c r="DQ37" s="316"/>
      <c r="DR37" s="316"/>
      <c r="DS37" s="316">
        <f>'доход 2022.'!E48</f>
        <v>4800509.88909091</v>
      </c>
      <c r="DT37" s="316"/>
      <c r="DU37" s="316"/>
      <c r="DV37" s="316"/>
      <c r="DW37" s="316"/>
      <c r="DX37" s="316"/>
      <c r="DY37" s="316"/>
      <c r="DZ37" s="316"/>
      <c r="EA37" s="316"/>
      <c r="EB37" s="316"/>
      <c r="EC37" s="316"/>
      <c r="ED37" s="316"/>
      <c r="EE37" s="316"/>
      <c r="EF37" s="316">
        <f>'доход 2023'!E48</f>
        <v>4800509.88909091</v>
      </c>
      <c r="EG37" s="316"/>
      <c r="EH37" s="316"/>
      <c r="EI37" s="316"/>
      <c r="EJ37" s="316"/>
      <c r="EK37" s="316"/>
      <c r="EL37" s="316"/>
      <c r="EM37" s="316"/>
      <c r="EN37" s="316"/>
      <c r="EO37" s="316"/>
      <c r="EP37" s="316"/>
      <c r="EQ37" s="316"/>
      <c r="ER37" s="316"/>
      <c r="ES37" s="311"/>
      <c r="ET37" s="311"/>
      <c r="EU37" s="311"/>
      <c r="EV37" s="311"/>
      <c r="EW37" s="311"/>
      <c r="EX37" s="311"/>
      <c r="EY37" s="311"/>
      <c r="EZ37" s="311"/>
      <c r="FA37" s="311"/>
      <c r="FB37" s="311"/>
      <c r="FC37" s="311"/>
      <c r="FD37" s="311"/>
      <c r="FE37" s="312"/>
      <c r="FF37" s="259"/>
      <c r="FP37" s="305"/>
    </row>
    <row r="38" spans="1:161" ht="13.5" customHeight="1">
      <c r="A38" s="397"/>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15"/>
      <c r="BY38" s="315"/>
      <c r="BZ38" s="315"/>
      <c r="CA38" s="315"/>
      <c r="CB38" s="315"/>
      <c r="CC38" s="315"/>
      <c r="CD38" s="315"/>
      <c r="CE38" s="315"/>
      <c r="CF38" s="315" t="s">
        <v>53</v>
      </c>
      <c r="CG38" s="315"/>
      <c r="CH38" s="315"/>
      <c r="CI38" s="315"/>
      <c r="CJ38" s="315"/>
      <c r="CK38" s="315"/>
      <c r="CL38" s="315"/>
      <c r="CM38" s="315"/>
      <c r="CN38" s="315"/>
      <c r="CO38" s="315"/>
      <c r="CP38" s="315"/>
      <c r="CQ38" s="315"/>
      <c r="CR38" s="315"/>
      <c r="CS38" s="315" t="s">
        <v>100</v>
      </c>
      <c r="CT38" s="315"/>
      <c r="CU38" s="315"/>
      <c r="CV38" s="315"/>
      <c r="CW38" s="315"/>
      <c r="CX38" s="315"/>
      <c r="CY38" s="315"/>
      <c r="CZ38" s="315"/>
      <c r="DA38" s="315"/>
      <c r="DB38" s="315"/>
      <c r="DC38" s="315"/>
      <c r="DD38" s="315"/>
      <c r="DE38" s="315"/>
      <c r="DF38" s="316">
        <v>0</v>
      </c>
      <c r="DG38" s="316"/>
      <c r="DH38" s="316"/>
      <c r="DI38" s="316"/>
      <c r="DJ38" s="316"/>
      <c r="DK38" s="316"/>
      <c r="DL38" s="316"/>
      <c r="DM38" s="316"/>
      <c r="DN38" s="316"/>
      <c r="DO38" s="316"/>
      <c r="DP38" s="316"/>
      <c r="DQ38" s="316"/>
      <c r="DR38" s="316"/>
      <c r="DS38" s="316">
        <v>0</v>
      </c>
      <c r="DT38" s="316"/>
      <c r="DU38" s="316"/>
      <c r="DV38" s="316"/>
      <c r="DW38" s="316"/>
      <c r="DX38" s="316"/>
      <c r="DY38" s="316"/>
      <c r="DZ38" s="316"/>
      <c r="EA38" s="316"/>
      <c r="EB38" s="316"/>
      <c r="EC38" s="316"/>
      <c r="ED38" s="316"/>
      <c r="EE38" s="316"/>
      <c r="EF38" s="316">
        <v>0</v>
      </c>
      <c r="EG38" s="316"/>
      <c r="EH38" s="316"/>
      <c r="EI38" s="316"/>
      <c r="EJ38" s="316"/>
      <c r="EK38" s="316"/>
      <c r="EL38" s="316"/>
      <c r="EM38" s="316"/>
      <c r="EN38" s="316"/>
      <c r="EO38" s="316"/>
      <c r="EP38" s="316"/>
      <c r="EQ38" s="316"/>
      <c r="ER38" s="316"/>
      <c r="ES38" s="311"/>
      <c r="ET38" s="311"/>
      <c r="EU38" s="311"/>
      <c r="EV38" s="311"/>
      <c r="EW38" s="311"/>
      <c r="EX38" s="311"/>
      <c r="EY38" s="311"/>
      <c r="EZ38" s="311"/>
      <c r="FA38" s="311"/>
      <c r="FB38" s="311"/>
      <c r="FC38" s="311"/>
      <c r="FD38" s="311"/>
      <c r="FE38" s="312"/>
    </row>
    <row r="39" spans="1:161" ht="14.25" customHeight="1">
      <c r="A39" s="397"/>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15"/>
      <c r="BY39" s="315"/>
      <c r="BZ39" s="315"/>
      <c r="CA39" s="315"/>
      <c r="CB39" s="315"/>
      <c r="CC39" s="315"/>
      <c r="CD39" s="315"/>
      <c r="CE39" s="315"/>
      <c r="CF39" s="315" t="s">
        <v>53</v>
      </c>
      <c r="CG39" s="315"/>
      <c r="CH39" s="315"/>
      <c r="CI39" s="315"/>
      <c r="CJ39" s="315"/>
      <c r="CK39" s="315"/>
      <c r="CL39" s="315"/>
      <c r="CM39" s="315"/>
      <c r="CN39" s="315"/>
      <c r="CO39" s="315"/>
      <c r="CP39" s="315"/>
      <c r="CQ39" s="315"/>
      <c r="CR39" s="315"/>
      <c r="CS39" s="315" t="s">
        <v>489</v>
      </c>
      <c r="CT39" s="315"/>
      <c r="CU39" s="315"/>
      <c r="CV39" s="315"/>
      <c r="CW39" s="315"/>
      <c r="CX39" s="315"/>
      <c r="CY39" s="315"/>
      <c r="CZ39" s="315"/>
      <c r="DA39" s="315"/>
      <c r="DB39" s="315"/>
      <c r="DC39" s="315"/>
      <c r="DD39" s="315"/>
      <c r="DE39" s="315"/>
      <c r="DF39" s="316">
        <v>0</v>
      </c>
      <c r="DG39" s="316"/>
      <c r="DH39" s="316"/>
      <c r="DI39" s="316"/>
      <c r="DJ39" s="316"/>
      <c r="DK39" s="316"/>
      <c r="DL39" s="316"/>
      <c r="DM39" s="316"/>
      <c r="DN39" s="316"/>
      <c r="DO39" s="316"/>
      <c r="DP39" s="316"/>
      <c r="DQ39" s="316"/>
      <c r="DR39" s="316"/>
      <c r="DS39" s="316">
        <v>0</v>
      </c>
      <c r="DT39" s="316"/>
      <c r="DU39" s="316"/>
      <c r="DV39" s="316"/>
      <c r="DW39" s="316"/>
      <c r="DX39" s="316"/>
      <c r="DY39" s="316"/>
      <c r="DZ39" s="316"/>
      <c r="EA39" s="316"/>
      <c r="EB39" s="316"/>
      <c r="EC39" s="316"/>
      <c r="ED39" s="316"/>
      <c r="EE39" s="316"/>
      <c r="EF39" s="316">
        <v>0</v>
      </c>
      <c r="EG39" s="316"/>
      <c r="EH39" s="316"/>
      <c r="EI39" s="316"/>
      <c r="EJ39" s="316"/>
      <c r="EK39" s="316"/>
      <c r="EL39" s="316"/>
      <c r="EM39" s="316"/>
      <c r="EN39" s="316"/>
      <c r="EO39" s="316"/>
      <c r="EP39" s="316"/>
      <c r="EQ39" s="316"/>
      <c r="ER39" s="316"/>
      <c r="ES39" s="311"/>
      <c r="ET39" s="311"/>
      <c r="EU39" s="311"/>
      <c r="EV39" s="311"/>
      <c r="EW39" s="311"/>
      <c r="EX39" s="311"/>
      <c r="EY39" s="311"/>
      <c r="EZ39" s="311"/>
      <c r="FA39" s="311"/>
      <c r="FB39" s="311"/>
      <c r="FC39" s="311"/>
      <c r="FD39" s="311"/>
      <c r="FE39" s="312"/>
    </row>
    <row r="40" spans="1:161" ht="13.5" customHeight="1">
      <c r="A40" s="313"/>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4"/>
      <c r="BX40" s="315"/>
      <c r="BY40" s="315"/>
      <c r="BZ40" s="315"/>
      <c r="CA40" s="315"/>
      <c r="CB40" s="315"/>
      <c r="CC40" s="315"/>
      <c r="CD40" s="315"/>
      <c r="CE40" s="315"/>
      <c r="CF40" s="315"/>
      <c r="CG40" s="315"/>
      <c r="CH40" s="315"/>
      <c r="CI40" s="315"/>
      <c r="CJ40" s="315"/>
      <c r="CK40" s="315"/>
      <c r="CL40" s="315"/>
      <c r="CM40" s="315"/>
      <c r="CN40" s="315"/>
      <c r="CO40" s="315"/>
      <c r="CP40" s="315"/>
      <c r="CQ40" s="315"/>
      <c r="CR40" s="315"/>
      <c r="CS40" s="315"/>
      <c r="CT40" s="315"/>
      <c r="CU40" s="315"/>
      <c r="CV40" s="315"/>
      <c r="CW40" s="315"/>
      <c r="CX40" s="315"/>
      <c r="CY40" s="315"/>
      <c r="CZ40" s="315"/>
      <c r="DA40" s="315"/>
      <c r="DB40" s="315"/>
      <c r="DC40" s="315"/>
      <c r="DD40" s="315"/>
      <c r="DE40" s="315"/>
      <c r="DF40" s="316"/>
      <c r="DG40" s="316"/>
      <c r="DH40" s="316"/>
      <c r="DI40" s="316"/>
      <c r="DJ40" s="316"/>
      <c r="DK40" s="316"/>
      <c r="DL40" s="316"/>
      <c r="DM40" s="316"/>
      <c r="DN40" s="316"/>
      <c r="DO40" s="316"/>
      <c r="DP40" s="316"/>
      <c r="DQ40" s="316"/>
      <c r="DR40" s="316"/>
      <c r="DS40" s="316"/>
      <c r="DT40" s="316"/>
      <c r="DU40" s="316"/>
      <c r="DV40" s="316"/>
      <c r="DW40" s="316"/>
      <c r="DX40" s="316"/>
      <c r="DY40" s="316"/>
      <c r="DZ40" s="316"/>
      <c r="EA40" s="316"/>
      <c r="EB40" s="316"/>
      <c r="EC40" s="316"/>
      <c r="ED40" s="316"/>
      <c r="EE40" s="316"/>
      <c r="EF40" s="316"/>
      <c r="EG40" s="316"/>
      <c r="EH40" s="316"/>
      <c r="EI40" s="316"/>
      <c r="EJ40" s="316"/>
      <c r="EK40" s="316"/>
      <c r="EL40" s="316"/>
      <c r="EM40" s="316"/>
      <c r="EN40" s="316"/>
      <c r="EO40" s="316"/>
      <c r="EP40" s="316"/>
      <c r="EQ40" s="316"/>
      <c r="ER40" s="316"/>
      <c r="ES40" s="311"/>
      <c r="ET40" s="311"/>
      <c r="EU40" s="311"/>
      <c r="EV40" s="311"/>
      <c r="EW40" s="311"/>
      <c r="EX40" s="311"/>
      <c r="EY40" s="311"/>
      <c r="EZ40" s="311"/>
      <c r="FA40" s="311"/>
      <c r="FB40" s="311"/>
      <c r="FC40" s="311"/>
      <c r="FD40" s="311"/>
      <c r="FE40" s="312"/>
    </row>
    <row r="41" spans="1:161" ht="10.5" customHeight="1">
      <c r="A41" s="393" t="s">
        <v>56</v>
      </c>
      <c r="B41" s="394"/>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15" t="s">
        <v>57</v>
      </c>
      <c r="BY41" s="315"/>
      <c r="BZ41" s="315"/>
      <c r="CA41" s="315"/>
      <c r="CB41" s="315"/>
      <c r="CC41" s="315"/>
      <c r="CD41" s="315"/>
      <c r="CE41" s="315"/>
      <c r="CF41" s="315" t="s">
        <v>58</v>
      </c>
      <c r="CG41" s="315"/>
      <c r="CH41" s="315"/>
      <c r="CI41" s="315"/>
      <c r="CJ41" s="315"/>
      <c r="CK41" s="315"/>
      <c r="CL41" s="315"/>
      <c r="CM41" s="315"/>
      <c r="CN41" s="315"/>
      <c r="CO41" s="315"/>
      <c r="CP41" s="315"/>
      <c r="CQ41" s="315"/>
      <c r="CR41" s="315"/>
      <c r="CS41" s="315" t="s">
        <v>539</v>
      </c>
      <c r="CT41" s="315"/>
      <c r="CU41" s="315"/>
      <c r="CV41" s="315"/>
      <c r="CW41" s="315"/>
      <c r="CX41" s="315"/>
      <c r="CY41" s="315"/>
      <c r="CZ41" s="315"/>
      <c r="DA41" s="315"/>
      <c r="DB41" s="315"/>
      <c r="DC41" s="315"/>
      <c r="DD41" s="315"/>
      <c r="DE41" s="315"/>
      <c r="DF41" s="316">
        <f>'доход 2021.'!C55</f>
        <v>0</v>
      </c>
      <c r="DG41" s="316"/>
      <c r="DH41" s="316"/>
      <c r="DI41" s="316"/>
      <c r="DJ41" s="316"/>
      <c r="DK41" s="316"/>
      <c r="DL41" s="316"/>
      <c r="DM41" s="316"/>
      <c r="DN41" s="316"/>
      <c r="DO41" s="316"/>
      <c r="DP41" s="316"/>
      <c r="DQ41" s="316"/>
      <c r="DR41" s="316"/>
      <c r="DS41" s="316">
        <v>0</v>
      </c>
      <c r="DT41" s="316"/>
      <c r="DU41" s="316"/>
      <c r="DV41" s="316"/>
      <c r="DW41" s="316"/>
      <c r="DX41" s="316"/>
      <c r="DY41" s="316"/>
      <c r="DZ41" s="316"/>
      <c r="EA41" s="316"/>
      <c r="EB41" s="316"/>
      <c r="EC41" s="316"/>
      <c r="ED41" s="316"/>
      <c r="EE41" s="316"/>
      <c r="EF41" s="316">
        <v>0</v>
      </c>
      <c r="EG41" s="316"/>
      <c r="EH41" s="316"/>
      <c r="EI41" s="316"/>
      <c r="EJ41" s="316"/>
      <c r="EK41" s="316"/>
      <c r="EL41" s="316"/>
      <c r="EM41" s="316"/>
      <c r="EN41" s="316"/>
      <c r="EO41" s="316"/>
      <c r="EP41" s="316"/>
      <c r="EQ41" s="316"/>
      <c r="ER41" s="316"/>
      <c r="ES41" s="311"/>
      <c r="ET41" s="311"/>
      <c r="EU41" s="311"/>
      <c r="EV41" s="311"/>
      <c r="EW41" s="311"/>
      <c r="EX41" s="311"/>
      <c r="EY41" s="311"/>
      <c r="EZ41" s="311"/>
      <c r="FA41" s="311"/>
      <c r="FB41" s="311"/>
      <c r="FC41" s="311"/>
      <c r="FD41" s="311"/>
      <c r="FE41" s="312"/>
    </row>
    <row r="42" spans="1:161" ht="10.5" customHeight="1">
      <c r="A42" s="400" t="s">
        <v>50</v>
      </c>
      <c r="B42" s="401"/>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1"/>
      <c r="BA42" s="401"/>
      <c r="BB42" s="401"/>
      <c r="BC42" s="401"/>
      <c r="BD42" s="401"/>
      <c r="BE42" s="401"/>
      <c r="BF42" s="401"/>
      <c r="BG42" s="401"/>
      <c r="BH42" s="401"/>
      <c r="BI42" s="401"/>
      <c r="BJ42" s="401"/>
      <c r="BK42" s="401"/>
      <c r="BL42" s="401"/>
      <c r="BM42" s="401"/>
      <c r="BN42" s="401"/>
      <c r="BO42" s="401"/>
      <c r="BP42" s="401"/>
      <c r="BQ42" s="401"/>
      <c r="BR42" s="401"/>
      <c r="BS42" s="401"/>
      <c r="BT42" s="401"/>
      <c r="BU42" s="401"/>
      <c r="BV42" s="401"/>
      <c r="BW42" s="401"/>
      <c r="BX42" s="315" t="s">
        <v>59</v>
      </c>
      <c r="BY42" s="315"/>
      <c r="BZ42" s="315"/>
      <c r="CA42" s="315"/>
      <c r="CB42" s="315"/>
      <c r="CC42" s="315"/>
      <c r="CD42" s="315"/>
      <c r="CE42" s="315"/>
      <c r="CF42" s="315" t="s">
        <v>58</v>
      </c>
      <c r="CG42" s="315"/>
      <c r="CH42" s="315"/>
      <c r="CI42" s="315"/>
      <c r="CJ42" s="315"/>
      <c r="CK42" s="315"/>
      <c r="CL42" s="315"/>
      <c r="CM42" s="315"/>
      <c r="CN42" s="315"/>
      <c r="CO42" s="315"/>
      <c r="CP42" s="315"/>
      <c r="CQ42" s="315"/>
      <c r="CR42" s="315"/>
      <c r="CS42" s="315"/>
      <c r="CT42" s="315"/>
      <c r="CU42" s="315"/>
      <c r="CV42" s="315"/>
      <c r="CW42" s="315"/>
      <c r="CX42" s="315"/>
      <c r="CY42" s="315"/>
      <c r="CZ42" s="315"/>
      <c r="DA42" s="315"/>
      <c r="DB42" s="315"/>
      <c r="DC42" s="315"/>
      <c r="DD42" s="315"/>
      <c r="DE42" s="315"/>
      <c r="DF42" s="316"/>
      <c r="DG42" s="316"/>
      <c r="DH42" s="316"/>
      <c r="DI42" s="316"/>
      <c r="DJ42" s="316"/>
      <c r="DK42" s="316"/>
      <c r="DL42" s="316"/>
      <c r="DM42" s="316"/>
      <c r="DN42" s="316"/>
      <c r="DO42" s="316"/>
      <c r="DP42" s="316"/>
      <c r="DQ42" s="316"/>
      <c r="DR42" s="316"/>
      <c r="DS42" s="316"/>
      <c r="DT42" s="316"/>
      <c r="DU42" s="316"/>
      <c r="DV42" s="316"/>
      <c r="DW42" s="316"/>
      <c r="DX42" s="316"/>
      <c r="DY42" s="316"/>
      <c r="DZ42" s="316"/>
      <c r="EA42" s="316"/>
      <c r="EB42" s="316"/>
      <c r="EC42" s="316"/>
      <c r="ED42" s="316"/>
      <c r="EE42" s="316"/>
      <c r="EF42" s="316"/>
      <c r="EG42" s="316"/>
      <c r="EH42" s="316"/>
      <c r="EI42" s="316"/>
      <c r="EJ42" s="316"/>
      <c r="EK42" s="316"/>
      <c r="EL42" s="316"/>
      <c r="EM42" s="316"/>
      <c r="EN42" s="316"/>
      <c r="EO42" s="316"/>
      <c r="EP42" s="316"/>
      <c r="EQ42" s="316"/>
      <c r="ER42" s="316"/>
      <c r="ES42" s="311"/>
      <c r="ET42" s="311"/>
      <c r="EU42" s="311"/>
      <c r="EV42" s="311"/>
      <c r="EW42" s="311"/>
      <c r="EX42" s="311"/>
      <c r="EY42" s="311"/>
      <c r="EZ42" s="311"/>
      <c r="FA42" s="311"/>
      <c r="FB42" s="311"/>
      <c r="FC42" s="311"/>
      <c r="FD42" s="311"/>
      <c r="FE42" s="312"/>
    </row>
    <row r="43" spans="1:161" ht="10.5" customHeight="1">
      <c r="A43" s="400"/>
      <c r="B43" s="401"/>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1"/>
      <c r="BM43" s="401"/>
      <c r="BN43" s="401"/>
      <c r="BO43" s="401"/>
      <c r="BP43" s="401"/>
      <c r="BQ43" s="401"/>
      <c r="BR43" s="401"/>
      <c r="BS43" s="401"/>
      <c r="BT43" s="401"/>
      <c r="BU43" s="401"/>
      <c r="BV43" s="401"/>
      <c r="BW43" s="401"/>
      <c r="BX43" s="315"/>
      <c r="BY43" s="315"/>
      <c r="BZ43" s="315"/>
      <c r="CA43" s="315"/>
      <c r="CB43" s="315"/>
      <c r="CC43" s="315"/>
      <c r="CD43" s="315"/>
      <c r="CE43" s="315"/>
      <c r="CF43" s="315"/>
      <c r="CG43" s="315"/>
      <c r="CH43" s="315"/>
      <c r="CI43" s="315"/>
      <c r="CJ43" s="315"/>
      <c r="CK43" s="315"/>
      <c r="CL43" s="315"/>
      <c r="CM43" s="315"/>
      <c r="CN43" s="315"/>
      <c r="CO43" s="315"/>
      <c r="CP43" s="315"/>
      <c r="CQ43" s="315"/>
      <c r="CR43" s="315"/>
      <c r="CS43" s="315"/>
      <c r="CT43" s="315"/>
      <c r="CU43" s="315"/>
      <c r="CV43" s="315"/>
      <c r="CW43" s="315"/>
      <c r="CX43" s="315"/>
      <c r="CY43" s="315"/>
      <c r="CZ43" s="315"/>
      <c r="DA43" s="315"/>
      <c r="DB43" s="315"/>
      <c r="DC43" s="315"/>
      <c r="DD43" s="315"/>
      <c r="DE43" s="315"/>
      <c r="DF43" s="316"/>
      <c r="DG43" s="316"/>
      <c r="DH43" s="316"/>
      <c r="DI43" s="316"/>
      <c r="DJ43" s="316"/>
      <c r="DK43" s="316"/>
      <c r="DL43" s="316"/>
      <c r="DM43" s="316"/>
      <c r="DN43" s="316"/>
      <c r="DO43" s="316"/>
      <c r="DP43" s="316"/>
      <c r="DQ43" s="316"/>
      <c r="DR43" s="316"/>
      <c r="DS43" s="316"/>
      <c r="DT43" s="316"/>
      <c r="DU43" s="316"/>
      <c r="DV43" s="316"/>
      <c r="DW43" s="316"/>
      <c r="DX43" s="316"/>
      <c r="DY43" s="316"/>
      <c r="DZ43" s="316"/>
      <c r="EA43" s="316"/>
      <c r="EB43" s="316"/>
      <c r="EC43" s="316"/>
      <c r="ED43" s="316"/>
      <c r="EE43" s="316"/>
      <c r="EF43" s="316"/>
      <c r="EG43" s="316"/>
      <c r="EH43" s="316"/>
      <c r="EI43" s="316"/>
      <c r="EJ43" s="316"/>
      <c r="EK43" s="316"/>
      <c r="EL43" s="316"/>
      <c r="EM43" s="316"/>
      <c r="EN43" s="316"/>
      <c r="EO43" s="316"/>
      <c r="EP43" s="316"/>
      <c r="EQ43" s="316"/>
      <c r="ER43" s="316"/>
      <c r="ES43" s="311"/>
      <c r="ET43" s="311"/>
      <c r="EU43" s="311"/>
      <c r="EV43" s="311"/>
      <c r="EW43" s="311"/>
      <c r="EX43" s="311"/>
      <c r="EY43" s="311"/>
      <c r="EZ43" s="311"/>
      <c r="FA43" s="311"/>
      <c r="FB43" s="311"/>
      <c r="FC43" s="311"/>
      <c r="FD43" s="311"/>
      <c r="FE43" s="312"/>
    </row>
    <row r="44" spans="1:161" ht="10.5" customHeight="1">
      <c r="A44" s="393" t="s">
        <v>60</v>
      </c>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4"/>
      <c r="BB44" s="394"/>
      <c r="BC44" s="394"/>
      <c r="BD44" s="394"/>
      <c r="BE44" s="394"/>
      <c r="BF44" s="394"/>
      <c r="BG44" s="394"/>
      <c r="BH44" s="394"/>
      <c r="BI44" s="394"/>
      <c r="BJ44" s="394"/>
      <c r="BK44" s="394"/>
      <c r="BL44" s="394"/>
      <c r="BM44" s="394"/>
      <c r="BN44" s="394"/>
      <c r="BO44" s="394"/>
      <c r="BP44" s="394"/>
      <c r="BQ44" s="394"/>
      <c r="BR44" s="394"/>
      <c r="BS44" s="394"/>
      <c r="BT44" s="394"/>
      <c r="BU44" s="394"/>
      <c r="BV44" s="394"/>
      <c r="BW44" s="394"/>
      <c r="BX44" s="315" t="s">
        <v>61</v>
      </c>
      <c r="BY44" s="315"/>
      <c r="BZ44" s="315"/>
      <c r="CA44" s="315"/>
      <c r="CB44" s="315"/>
      <c r="CC44" s="315"/>
      <c r="CD44" s="315"/>
      <c r="CE44" s="315"/>
      <c r="CF44" s="315" t="s">
        <v>62</v>
      </c>
      <c r="CG44" s="315"/>
      <c r="CH44" s="315"/>
      <c r="CI44" s="315"/>
      <c r="CJ44" s="315"/>
      <c r="CK44" s="315"/>
      <c r="CL44" s="315"/>
      <c r="CM44" s="315"/>
      <c r="CN44" s="315"/>
      <c r="CO44" s="315"/>
      <c r="CP44" s="315"/>
      <c r="CQ44" s="315"/>
      <c r="CR44" s="315"/>
      <c r="CS44" s="315" t="s">
        <v>540</v>
      </c>
      <c r="CT44" s="315"/>
      <c r="CU44" s="315"/>
      <c r="CV44" s="315"/>
      <c r="CW44" s="315"/>
      <c r="CX44" s="315"/>
      <c r="CY44" s="315"/>
      <c r="CZ44" s="315"/>
      <c r="DA44" s="315"/>
      <c r="DB44" s="315"/>
      <c r="DC44" s="315"/>
      <c r="DD44" s="315"/>
      <c r="DE44" s="315"/>
      <c r="DF44" s="316">
        <f>'доход 2021.'!C62</f>
        <v>0</v>
      </c>
      <c r="DG44" s="316"/>
      <c r="DH44" s="316"/>
      <c r="DI44" s="316"/>
      <c r="DJ44" s="316"/>
      <c r="DK44" s="316"/>
      <c r="DL44" s="316"/>
      <c r="DM44" s="316"/>
      <c r="DN44" s="316"/>
      <c r="DO44" s="316"/>
      <c r="DP44" s="316"/>
      <c r="DQ44" s="316"/>
      <c r="DR44" s="316"/>
      <c r="DS44" s="316">
        <v>0</v>
      </c>
      <c r="DT44" s="316"/>
      <c r="DU44" s="316"/>
      <c r="DV44" s="316"/>
      <c r="DW44" s="316"/>
      <c r="DX44" s="316"/>
      <c r="DY44" s="316"/>
      <c r="DZ44" s="316"/>
      <c r="EA44" s="316"/>
      <c r="EB44" s="316"/>
      <c r="EC44" s="316"/>
      <c r="ED44" s="316"/>
      <c r="EE44" s="316"/>
      <c r="EF44" s="316">
        <v>0</v>
      </c>
      <c r="EG44" s="316"/>
      <c r="EH44" s="316"/>
      <c r="EI44" s="316"/>
      <c r="EJ44" s="316"/>
      <c r="EK44" s="316"/>
      <c r="EL44" s="316"/>
      <c r="EM44" s="316"/>
      <c r="EN44" s="316"/>
      <c r="EO44" s="316"/>
      <c r="EP44" s="316"/>
      <c r="EQ44" s="316"/>
      <c r="ER44" s="316"/>
      <c r="ES44" s="311"/>
      <c r="ET44" s="311"/>
      <c r="EU44" s="311"/>
      <c r="EV44" s="311"/>
      <c r="EW44" s="311"/>
      <c r="EX44" s="311"/>
      <c r="EY44" s="311"/>
      <c r="EZ44" s="311"/>
      <c r="FA44" s="311"/>
      <c r="FB44" s="311"/>
      <c r="FC44" s="311"/>
      <c r="FD44" s="311"/>
      <c r="FE44" s="312"/>
    </row>
    <row r="45" spans="1:161" ht="10.5" customHeight="1">
      <c r="A45" s="313" t="s">
        <v>50</v>
      </c>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5"/>
      <c r="BY45" s="315"/>
      <c r="BZ45" s="315"/>
      <c r="CA45" s="315"/>
      <c r="CB45" s="315"/>
      <c r="CC45" s="315"/>
      <c r="CD45" s="315"/>
      <c r="CE45" s="315"/>
      <c r="CF45" s="315"/>
      <c r="CG45" s="315"/>
      <c r="CH45" s="315"/>
      <c r="CI45" s="315"/>
      <c r="CJ45" s="315"/>
      <c r="CK45" s="315"/>
      <c r="CL45" s="315"/>
      <c r="CM45" s="315"/>
      <c r="CN45" s="315"/>
      <c r="CO45" s="315"/>
      <c r="CP45" s="315"/>
      <c r="CQ45" s="315"/>
      <c r="CR45" s="315"/>
      <c r="CS45" s="315"/>
      <c r="CT45" s="315"/>
      <c r="CU45" s="315"/>
      <c r="CV45" s="315"/>
      <c r="CW45" s="315"/>
      <c r="CX45" s="315"/>
      <c r="CY45" s="315"/>
      <c r="CZ45" s="315"/>
      <c r="DA45" s="315"/>
      <c r="DB45" s="315"/>
      <c r="DC45" s="315"/>
      <c r="DD45" s="315"/>
      <c r="DE45" s="315"/>
      <c r="DF45" s="316"/>
      <c r="DG45" s="316"/>
      <c r="DH45" s="316"/>
      <c r="DI45" s="316"/>
      <c r="DJ45" s="316"/>
      <c r="DK45" s="316"/>
      <c r="DL45" s="316"/>
      <c r="DM45" s="316"/>
      <c r="DN45" s="316"/>
      <c r="DO45" s="316"/>
      <c r="DP45" s="316"/>
      <c r="DQ45" s="316"/>
      <c r="DR45" s="316"/>
      <c r="DS45" s="316"/>
      <c r="DT45" s="316"/>
      <c r="DU45" s="316"/>
      <c r="DV45" s="316"/>
      <c r="DW45" s="316"/>
      <c r="DX45" s="316"/>
      <c r="DY45" s="316"/>
      <c r="DZ45" s="316"/>
      <c r="EA45" s="316"/>
      <c r="EB45" s="316"/>
      <c r="EC45" s="316"/>
      <c r="ED45" s="316"/>
      <c r="EE45" s="316"/>
      <c r="EF45" s="316"/>
      <c r="EG45" s="316"/>
      <c r="EH45" s="316"/>
      <c r="EI45" s="316"/>
      <c r="EJ45" s="316"/>
      <c r="EK45" s="316"/>
      <c r="EL45" s="316"/>
      <c r="EM45" s="316"/>
      <c r="EN45" s="316"/>
      <c r="EO45" s="316"/>
      <c r="EP45" s="316"/>
      <c r="EQ45" s="316"/>
      <c r="ER45" s="316"/>
      <c r="ES45" s="311"/>
      <c r="ET45" s="311"/>
      <c r="EU45" s="311"/>
      <c r="EV45" s="311"/>
      <c r="EW45" s="311"/>
      <c r="EX45" s="311"/>
      <c r="EY45" s="311"/>
      <c r="EZ45" s="311"/>
      <c r="FA45" s="311"/>
      <c r="FB45" s="311"/>
      <c r="FC45" s="311"/>
      <c r="FD45" s="311"/>
      <c r="FE45" s="312"/>
    </row>
    <row r="46" spans="1:161" ht="10.5" customHeight="1">
      <c r="A46" s="313"/>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5"/>
      <c r="BY46" s="315"/>
      <c r="BZ46" s="315"/>
      <c r="CA46" s="315"/>
      <c r="CB46" s="315"/>
      <c r="CC46" s="315"/>
      <c r="CD46" s="315"/>
      <c r="CE46" s="315"/>
      <c r="CF46" s="315"/>
      <c r="CG46" s="315"/>
      <c r="CH46" s="315"/>
      <c r="CI46" s="315"/>
      <c r="CJ46" s="315"/>
      <c r="CK46" s="315"/>
      <c r="CL46" s="315"/>
      <c r="CM46" s="315"/>
      <c r="CN46" s="315"/>
      <c r="CO46" s="315"/>
      <c r="CP46" s="315"/>
      <c r="CQ46" s="315"/>
      <c r="CR46" s="315"/>
      <c r="CS46" s="315"/>
      <c r="CT46" s="315"/>
      <c r="CU46" s="315"/>
      <c r="CV46" s="315"/>
      <c r="CW46" s="315"/>
      <c r="CX46" s="315"/>
      <c r="CY46" s="315"/>
      <c r="CZ46" s="315"/>
      <c r="DA46" s="315"/>
      <c r="DB46" s="315"/>
      <c r="DC46" s="315"/>
      <c r="DD46" s="315"/>
      <c r="DE46" s="315"/>
      <c r="DF46" s="316"/>
      <c r="DG46" s="316"/>
      <c r="DH46" s="316"/>
      <c r="DI46" s="316"/>
      <c r="DJ46" s="316"/>
      <c r="DK46" s="316"/>
      <c r="DL46" s="316"/>
      <c r="DM46" s="316"/>
      <c r="DN46" s="316"/>
      <c r="DO46" s="316"/>
      <c r="DP46" s="316"/>
      <c r="DQ46" s="316"/>
      <c r="DR46" s="316"/>
      <c r="DS46" s="316"/>
      <c r="DT46" s="316"/>
      <c r="DU46" s="316"/>
      <c r="DV46" s="316"/>
      <c r="DW46" s="316"/>
      <c r="DX46" s="316"/>
      <c r="DY46" s="316"/>
      <c r="DZ46" s="316"/>
      <c r="EA46" s="316"/>
      <c r="EB46" s="316"/>
      <c r="EC46" s="316"/>
      <c r="ED46" s="316"/>
      <c r="EE46" s="316"/>
      <c r="EF46" s="316"/>
      <c r="EG46" s="316"/>
      <c r="EH46" s="316"/>
      <c r="EI46" s="316"/>
      <c r="EJ46" s="316"/>
      <c r="EK46" s="316"/>
      <c r="EL46" s="316"/>
      <c r="EM46" s="316"/>
      <c r="EN46" s="316"/>
      <c r="EO46" s="316"/>
      <c r="EP46" s="316"/>
      <c r="EQ46" s="316"/>
      <c r="ER46" s="316"/>
      <c r="ES46" s="311"/>
      <c r="ET46" s="311"/>
      <c r="EU46" s="311"/>
      <c r="EV46" s="311"/>
      <c r="EW46" s="311"/>
      <c r="EX46" s="311"/>
      <c r="EY46" s="311"/>
      <c r="EZ46" s="311"/>
      <c r="FA46" s="311"/>
      <c r="FB46" s="311"/>
      <c r="FC46" s="311"/>
      <c r="FD46" s="311"/>
      <c r="FE46" s="312"/>
    </row>
    <row r="47" spans="1:161" ht="10.5" customHeight="1">
      <c r="A47" s="393" t="s">
        <v>63</v>
      </c>
      <c r="B47" s="394"/>
      <c r="C47" s="394"/>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4"/>
      <c r="BK47" s="394"/>
      <c r="BL47" s="394"/>
      <c r="BM47" s="394"/>
      <c r="BN47" s="394"/>
      <c r="BO47" s="394"/>
      <c r="BP47" s="394"/>
      <c r="BQ47" s="394"/>
      <c r="BR47" s="394"/>
      <c r="BS47" s="394"/>
      <c r="BT47" s="394"/>
      <c r="BU47" s="394"/>
      <c r="BV47" s="394"/>
      <c r="BW47" s="394"/>
      <c r="BX47" s="315" t="s">
        <v>64</v>
      </c>
      <c r="BY47" s="315"/>
      <c r="BZ47" s="315"/>
      <c r="CA47" s="315"/>
      <c r="CB47" s="315"/>
      <c r="CC47" s="315"/>
      <c r="CD47" s="315"/>
      <c r="CE47" s="315"/>
      <c r="CF47" s="315" t="s">
        <v>62</v>
      </c>
      <c r="CG47" s="315"/>
      <c r="CH47" s="315"/>
      <c r="CI47" s="315"/>
      <c r="CJ47" s="315"/>
      <c r="CK47" s="315"/>
      <c r="CL47" s="315"/>
      <c r="CM47" s="315"/>
      <c r="CN47" s="315"/>
      <c r="CO47" s="315"/>
      <c r="CP47" s="315"/>
      <c r="CQ47" s="315"/>
      <c r="CR47" s="315"/>
      <c r="CS47" s="315"/>
      <c r="CT47" s="315"/>
      <c r="CU47" s="315"/>
      <c r="CV47" s="315"/>
      <c r="CW47" s="315"/>
      <c r="CX47" s="315"/>
      <c r="CY47" s="315"/>
      <c r="CZ47" s="315"/>
      <c r="DA47" s="315"/>
      <c r="DB47" s="315"/>
      <c r="DC47" s="315"/>
      <c r="DD47" s="315"/>
      <c r="DE47" s="315"/>
      <c r="DF47" s="402">
        <f>DF48</f>
        <v>9677429</v>
      </c>
      <c r="DG47" s="402"/>
      <c r="DH47" s="402"/>
      <c r="DI47" s="402"/>
      <c r="DJ47" s="402"/>
      <c r="DK47" s="402"/>
      <c r="DL47" s="402"/>
      <c r="DM47" s="402"/>
      <c r="DN47" s="402"/>
      <c r="DO47" s="402"/>
      <c r="DP47" s="402"/>
      <c r="DQ47" s="402"/>
      <c r="DR47" s="402"/>
      <c r="DS47" s="402">
        <f>DS48</f>
        <v>1000000</v>
      </c>
      <c r="DT47" s="402"/>
      <c r="DU47" s="402"/>
      <c r="DV47" s="402"/>
      <c r="DW47" s="402"/>
      <c r="DX47" s="402"/>
      <c r="DY47" s="402"/>
      <c r="DZ47" s="402"/>
      <c r="EA47" s="402"/>
      <c r="EB47" s="402"/>
      <c r="EC47" s="402"/>
      <c r="ED47" s="402"/>
      <c r="EE47" s="402"/>
      <c r="EF47" s="402">
        <f>EF48</f>
        <v>1000000</v>
      </c>
      <c r="EG47" s="402"/>
      <c r="EH47" s="402"/>
      <c r="EI47" s="402"/>
      <c r="EJ47" s="402"/>
      <c r="EK47" s="402"/>
      <c r="EL47" s="402"/>
      <c r="EM47" s="402"/>
      <c r="EN47" s="402"/>
      <c r="EO47" s="402"/>
      <c r="EP47" s="402"/>
      <c r="EQ47" s="402"/>
      <c r="ER47" s="402"/>
      <c r="ES47" s="311"/>
      <c r="ET47" s="311"/>
      <c r="EU47" s="311"/>
      <c r="EV47" s="311"/>
      <c r="EW47" s="311"/>
      <c r="EX47" s="311"/>
      <c r="EY47" s="311"/>
      <c r="EZ47" s="311"/>
      <c r="FA47" s="311"/>
      <c r="FB47" s="311"/>
      <c r="FC47" s="311"/>
      <c r="FD47" s="311"/>
      <c r="FE47" s="312"/>
    </row>
    <row r="48" spans="1:162" ht="10.5" customHeight="1">
      <c r="A48" s="313" t="s">
        <v>50</v>
      </c>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14"/>
      <c r="BO48" s="314"/>
      <c r="BP48" s="314"/>
      <c r="BQ48" s="314"/>
      <c r="BR48" s="314"/>
      <c r="BS48" s="314"/>
      <c r="BT48" s="314"/>
      <c r="BU48" s="314"/>
      <c r="BV48" s="314"/>
      <c r="BW48" s="314"/>
      <c r="BX48" s="315" t="s">
        <v>67</v>
      </c>
      <c r="BY48" s="315"/>
      <c r="BZ48" s="315"/>
      <c r="CA48" s="315"/>
      <c r="CB48" s="315"/>
      <c r="CC48" s="315"/>
      <c r="CD48" s="315"/>
      <c r="CE48" s="315"/>
      <c r="CF48" s="323" t="s">
        <v>62</v>
      </c>
      <c r="CG48" s="323"/>
      <c r="CH48" s="323"/>
      <c r="CI48" s="323"/>
      <c r="CJ48" s="323"/>
      <c r="CK48" s="323"/>
      <c r="CL48" s="323"/>
      <c r="CM48" s="323"/>
      <c r="CN48" s="323"/>
      <c r="CO48" s="323"/>
      <c r="CP48" s="323"/>
      <c r="CQ48" s="323"/>
      <c r="CR48" s="323"/>
      <c r="CS48" s="323" t="s">
        <v>456</v>
      </c>
      <c r="CT48" s="323"/>
      <c r="CU48" s="323"/>
      <c r="CV48" s="323"/>
      <c r="CW48" s="323"/>
      <c r="CX48" s="323"/>
      <c r="CY48" s="323"/>
      <c r="CZ48" s="323"/>
      <c r="DA48" s="323"/>
      <c r="DB48" s="323"/>
      <c r="DC48" s="323"/>
      <c r="DD48" s="323"/>
      <c r="DE48" s="323"/>
      <c r="DF48" s="403">
        <v>9677429</v>
      </c>
      <c r="DG48" s="403"/>
      <c r="DH48" s="403"/>
      <c r="DI48" s="403"/>
      <c r="DJ48" s="403"/>
      <c r="DK48" s="403"/>
      <c r="DL48" s="403"/>
      <c r="DM48" s="403"/>
      <c r="DN48" s="403"/>
      <c r="DO48" s="403"/>
      <c r="DP48" s="403"/>
      <c r="DQ48" s="403"/>
      <c r="DR48" s="403"/>
      <c r="DS48" s="402">
        <v>1000000</v>
      </c>
      <c r="DT48" s="402"/>
      <c r="DU48" s="402"/>
      <c r="DV48" s="402"/>
      <c r="DW48" s="402"/>
      <c r="DX48" s="402"/>
      <c r="DY48" s="402"/>
      <c r="DZ48" s="402"/>
      <c r="EA48" s="402"/>
      <c r="EB48" s="402"/>
      <c r="EC48" s="402"/>
      <c r="ED48" s="402"/>
      <c r="EE48" s="402"/>
      <c r="EF48" s="402">
        <v>1000000</v>
      </c>
      <c r="EG48" s="402"/>
      <c r="EH48" s="402"/>
      <c r="EI48" s="402"/>
      <c r="EJ48" s="402"/>
      <c r="EK48" s="402"/>
      <c r="EL48" s="402"/>
      <c r="EM48" s="402"/>
      <c r="EN48" s="402"/>
      <c r="EO48" s="402"/>
      <c r="EP48" s="402"/>
      <c r="EQ48" s="402"/>
      <c r="ER48" s="402"/>
      <c r="ES48" s="311"/>
      <c r="ET48" s="311"/>
      <c r="EU48" s="311"/>
      <c r="EV48" s="311"/>
      <c r="EW48" s="311"/>
      <c r="EX48" s="311"/>
      <c r="EY48" s="311"/>
      <c r="EZ48" s="311"/>
      <c r="FA48" s="311"/>
      <c r="FB48" s="311"/>
      <c r="FC48" s="311"/>
      <c r="FD48" s="311"/>
      <c r="FE48" s="312"/>
      <c r="FF48" s="325" t="s">
        <v>451</v>
      </c>
    </row>
    <row r="49" spans="1:172" ht="10.5" customHeight="1">
      <c r="A49" s="313" t="s">
        <v>66</v>
      </c>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314"/>
      <c r="BR49" s="314"/>
      <c r="BS49" s="314"/>
      <c r="BT49" s="314"/>
      <c r="BU49" s="314"/>
      <c r="BV49" s="314"/>
      <c r="BW49" s="314"/>
      <c r="BX49" s="315"/>
      <c r="BY49" s="315"/>
      <c r="BZ49" s="315"/>
      <c r="CA49" s="315"/>
      <c r="CB49" s="315"/>
      <c r="CC49" s="315"/>
      <c r="CD49" s="315"/>
      <c r="CE49" s="315"/>
      <c r="CF49" s="323"/>
      <c r="CG49" s="323"/>
      <c r="CH49" s="323"/>
      <c r="CI49" s="323"/>
      <c r="CJ49" s="323"/>
      <c r="CK49" s="323"/>
      <c r="CL49" s="323"/>
      <c r="CM49" s="323"/>
      <c r="CN49" s="323"/>
      <c r="CO49" s="323"/>
      <c r="CP49" s="323"/>
      <c r="CQ49" s="323"/>
      <c r="CR49" s="323"/>
      <c r="CS49" s="323"/>
      <c r="CT49" s="323"/>
      <c r="CU49" s="323"/>
      <c r="CV49" s="323"/>
      <c r="CW49" s="323"/>
      <c r="CX49" s="323"/>
      <c r="CY49" s="323"/>
      <c r="CZ49" s="323"/>
      <c r="DA49" s="323"/>
      <c r="DB49" s="323"/>
      <c r="DC49" s="323"/>
      <c r="DD49" s="323"/>
      <c r="DE49" s="323"/>
      <c r="DF49" s="403"/>
      <c r="DG49" s="403"/>
      <c r="DH49" s="403"/>
      <c r="DI49" s="403"/>
      <c r="DJ49" s="403"/>
      <c r="DK49" s="403"/>
      <c r="DL49" s="403"/>
      <c r="DM49" s="403"/>
      <c r="DN49" s="403"/>
      <c r="DO49" s="403"/>
      <c r="DP49" s="403"/>
      <c r="DQ49" s="403"/>
      <c r="DR49" s="403"/>
      <c r="DS49" s="402"/>
      <c r="DT49" s="402"/>
      <c r="DU49" s="402"/>
      <c r="DV49" s="402"/>
      <c r="DW49" s="402"/>
      <c r="DX49" s="402"/>
      <c r="DY49" s="402"/>
      <c r="DZ49" s="402"/>
      <c r="EA49" s="402"/>
      <c r="EB49" s="402"/>
      <c r="EC49" s="402"/>
      <c r="ED49" s="402"/>
      <c r="EE49" s="402"/>
      <c r="EF49" s="402"/>
      <c r="EG49" s="402"/>
      <c r="EH49" s="402"/>
      <c r="EI49" s="402"/>
      <c r="EJ49" s="402"/>
      <c r="EK49" s="402"/>
      <c r="EL49" s="402"/>
      <c r="EM49" s="402"/>
      <c r="EN49" s="402"/>
      <c r="EO49" s="402"/>
      <c r="EP49" s="402"/>
      <c r="EQ49" s="402"/>
      <c r="ER49" s="402"/>
      <c r="ES49" s="311"/>
      <c r="ET49" s="311"/>
      <c r="EU49" s="311"/>
      <c r="EV49" s="311"/>
      <c r="EW49" s="311"/>
      <c r="EX49" s="311"/>
      <c r="EY49" s="311"/>
      <c r="EZ49" s="311"/>
      <c r="FA49" s="311"/>
      <c r="FB49" s="311"/>
      <c r="FC49" s="311"/>
      <c r="FD49" s="311"/>
      <c r="FE49" s="312"/>
      <c r="FF49" s="325"/>
      <c r="FP49" s="305"/>
    </row>
    <row r="50" spans="1:161" ht="10.5" customHeight="1">
      <c r="A50" s="404" t="s">
        <v>68</v>
      </c>
      <c r="B50" s="31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5" t="s">
        <v>69</v>
      </c>
      <c r="BY50" s="315"/>
      <c r="BZ50" s="315"/>
      <c r="CA50" s="315"/>
      <c r="CB50" s="315"/>
      <c r="CC50" s="315"/>
      <c r="CD50" s="315"/>
      <c r="CE50" s="315"/>
      <c r="CF50" s="315" t="s">
        <v>65</v>
      </c>
      <c r="CG50" s="315"/>
      <c r="CH50" s="315"/>
      <c r="CI50" s="315"/>
      <c r="CJ50" s="315"/>
      <c r="CK50" s="315"/>
      <c r="CL50" s="315"/>
      <c r="CM50" s="315"/>
      <c r="CN50" s="315"/>
      <c r="CO50" s="315"/>
      <c r="CP50" s="315"/>
      <c r="CQ50" s="315"/>
      <c r="CR50" s="315"/>
      <c r="CS50" s="315"/>
      <c r="CT50" s="315"/>
      <c r="CU50" s="315"/>
      <c r="CV50" s="315"/>
      <c r="CW50" s="315"/>
      <c r="CX50" s="315"/>
      <c r="CY50" s="315"/>
      <c r="CZ50" s="315"/>
      <c r="DA50" s="315"/>
      <c r="DB50" s="315"/>
      <c r="DC50" s="315"/>
      <c r="DD50" s="315"/>
      <c r="DE50" s="315"/>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1"/>
      <c r="ET50" s="311"/>
      <c r="EU50" s="311"/>
      <c r="EV50" s="311"/>
      <c r="EW50" s="311"/>
      <c r="EX50" s="311"/>
      <c r="EY50" s="311"/>
      <c r="EZ50" s="311"/>
      <c r="FA50" s="311"/>
      <c r="FB50" s="311"/>
      <c r="FC50" s="311"/>
      <c r="FD50" s="311"/>
      <c r="FE50" s="312"/>
    </row>
    <row r="51" spans="1:161" ht="10.5" customHeight="1">
      <c r="A51" s="404"/>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314"/>
      <c r="BR51" s="314"/>
      <c r="BS51" s="314"/>
      <c r="BT51" s="314"/>
      <c r="BU51" s="314"/>
      <c r="BV51" s="314"/>
      <c r="BW51" s="314"/>
      <c r="BX51" s="315"/>
      <c r="BY51" s="315"/>
      <c r="BZ51" s="315"/>
      <c r="CA51" s="315"/>
      <c r="CB51" s="315"/>
      <c r="CC51" s="315"/>
      <c r="CD51" s="315"/>
      <c r="CE51" s="315"/>
      <c r="CF51" s="315"/>
      <c r="CG51" s="315"/>
      <c r="CH51" s="315"/>
      <c r="CI51" s="315"/>
      <c r="CJ51" s="315"/>
      <c r="CK51" s="315"/>
      <c r="CL51" s="315"/>
      <c r="CM51" s="315"/>
      <c r="CN51" s="315"/>
      <c r="CO51" s="315"/>
      <c r="CP51" s="315"/>
      <c r="CQ51" s="315"/>
      <c r="CR51" s="315"/>
      <c r="CS51" s="315"/>
      <c r="CT51" s="315"/>
      <c r="CU51" s="315"/>
      <c r="CV51" s="315"/>
      <c r="CW51" s="315"/>
      <c r="CX51" s="315"/>
      <c r="CY51" s="315"/>
      <c r="CZ51" s="315"/>
      <c r="DA51" s="315"/>
      <c r="DB51" s="315"/>
      <c r="DC51" s="315"/>
      <c r="DD51" s="315"/>
      <c r="DE51" s="315"/>
      <c r="DF51" s="316"/>
      <c r="DG51" s="316"/>
      <c r="DH51" s="316"/>
      <c r="DI51" s="316"/>
      <c r="DJ51" s="316"/>
      <c r="DK51" s="316"/>
      <c r="DL51" s="316"/>
      <c r="DM51" s="316"/>
      <c r="DN51" s="316"/>
      <c r="DO51" s="316"/>
      <c r="DP51" s="316"/>
      <c r="DQ51" s="316"/>
      <c r="DR51" s="316"/>
      <c r="DS51" s="316"/>
      <c r="DT51" s="316"/>
      <c r="DU51" s="316"/>
      <c r="DV51" s="316"/>
      <c r="DW51" s="316"/>
      <c r="DX51" s="316"/>
      <c r="DY51" s="316"/>
      <c r="DZ51" s="316"/>
      <c r="EA51" s="316"/>
      <c r="EB51" s="316"/>
      <c r="EC51" s="316"/>
      <c r="ED51" s="316"/>
      <c r="EE51" s="316"/>
      <c r="EF51" s="316"/>
      <c r="EG51" s="316"/>
      <c r="EH51" s="316"/>
      <c r="EI51" s="316"/>
      <c r="EJ51" s="316"/>
      <c r="EK51" s="316"/>
      <c r="EL51" s="316"/>
      <c r="EM51" s="316"/>
      <c r="EN51" s="316"/>
      <c r="EO51" s="316"/>
      <c r="EP51" s="316"/>
      <c r="EQ51" s="316"/>
      <c r="ER51" s="316"/>
      <c r="ES51" s="311"/>
      <c r="ET51" s="311"/>
      <c r="EU51" s="311"/>
      <c r="EV51" s="311"/>
      <c r="EW51" s="311"/>
      <c r="EX51" s="311"/>
      <c r="EY51" s="311"/>
      <c r="EZ51" s="311"/>
      <c r="FA51" s="311"/>
      <c r="FB51" s="311"/>
      <c r="FC51" s="311"/>
      <c r="FD51" s="311"/>
      <c r="FE51" s="312"/>
    </row>
    <row r="52" spans="1:161" ht="10.5" customHeight="1">
      <c r="A52" s="393" t="s">
        <v>70</v>
      </c>
      <c r="B52" s="394"/>
      <c r="C52" s="394"/>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4"/>
      <c r="AZ52" s="394"/>
      <c r="BA52" s="394"/>
      <c r="BB52" s="394"/>
      <c r="BC52" s="394"/>
      <c r="BD52" s="394"/>
      <c r="BE52" s="394"/>
      <c r="BF52" s="394"/>
      <c r="BG52" s="394"/>
      <c r="BH52" s="394"/>
      <c r="BI52" s="394"/>
      <c r="BJ52" s="394"/>
      <c r="BK52" s="394"/>
      <c r="BL52" s="394"/>
      <c r="BM52" s="394"/>
      <c r="BN52" s="394"/>
      <c r="BO52" s="394"/>
      <c r="BP52" s="394"/>
      <c r="BQ52" s="394"/>
      <c r="BR52" s="394"/>
      <c r="BS52" s="394"/>
      <c r="BT52" s="394"/>
      <c r="BU52" s="394"/>
      <c r="BV52" s="394"/>
      <c r="BW52" s="394"/>
      <c r="BX52" s="315" t="s">
        <v>71</v>
      </c>
      <c r="BY52" s="315"/>
      <c r="BZ52" s="315"/>
      <c r="CA52" s="315"/>
      <c r="CB52" s="315"/>
      <c r="CC52" s="315"/>
      <c r="CD52" s="315"/>
      <c r="CE52" s="315"/>
      <c r="CF52" s="315"/>
      <c r="CG52" s="315"/>
      <c r="CH52" s="315"/>
      <c r="CI52" s="315"/>
      <c r="CJ52" s="315"/>
      <c r="CK52" s="315"/>
      <c r="CL52" s="315"/>
      <c r="CM52" s="315"/>
      <c r="CN52" s="315"/>
      <c r="CO52" s="315"/>
      <c r="CP52" s="315"/>
      <c r="CQ52" s="315"/>
      <c r="CR52" s="315"/>
      <c r="CS52" s="315"/>
      <c r="CT52" s="315"/>
      <c r="CU52" s="315"/>
      <c r="CV52" s="315"/>
      <c r="CW52" s="315"/>
      <c r="CX52" s="315"/>
      <c r="CY52" s="315"/>
      <c r="CZ52" s="315"/>
      <c r="DA52" s="315"/>
      <c r="DB52" s="315"/>
      <c r="DC52" s="315"/>
      <c r="DD52" s="315"/>
      <c r="DE52" s="315"/>
      <c r="DF52" s="316"/>
      <c r="DG52" s="316"/>
      <c r="DH52" s="316"/>
      <c r="DI52" s="316"/>
      <c r="DJ52" s="316"/>
      <c r="DK52" s="316"/>
      <c r="DL52" s="316"/>
      <c r="DM52" s="316"/>
      <c r="DN52" s="316"/>
      <c r="DO52" s="316"/>
      <c r="DP52" s="316"/>
      <c r="DQ52" s="316"/>
      <c r="DR52" s="316"/>
      <c r="DS52" s="316"/>
      <c r="DT52" s="316"/>
      <c r="DU52" s="316"/>
      <c r="DV52" s="316"/>
      <c r="DW52" s="316"/>
      <c r="DX52" s="316"/>
      <c r="DY52" s="316"/>
      <c r="DZ52" s="316"/>
      <c r="EA52" s="316"/>
      <c r="EB52" s="316"/>
      <c r="EC52" s="316"/>
      <c r="ED52" s="316"/>
      <c r="EE52" s="316"/>
      <c r="EF52" s="316"/>
      <c r="EG52" s="316"/>
      <c r="EH52" s="316"/>
      <c r="EI52" s="316"/>
      <c r="EJ52" s="316"/>
      <c r="EK52" s="316"/>
      <c r="EL52" s="316"/>
      <c r="EM52" s="316"/>
      <c r="EN52" s="316"/>
      <c r="EO52" s="316"/>
      <c r="EP52" s="316"/>
      <c r="EQ52" s="316"/>
      <c r="ER52" s="316"/>
      <c r="ES52" s="311"/>
      <c r="ET52" s="311"/>
      <c r="EU52" s="311"/>
      <c r="EV52" s="311"/>
      <c r="EW52" s="311"/>
      <c r="EX52" s="311"/>
      <c r="EY52" s="311"/>
      <c r="EZ52" s="311"/>
      <c r="FA52" s="311"/>
      <c r="FB52" s="311"/>
      <c r="FC52" s="311"/>
      <c r="FD52" s="311"/>
      <c r="FE52" s="312"/>
    </row>
    <row r="53" spans="1:161" ht="10.5" customHeight="1">
      <c r="A53" s="313" t="s">
        <v>50</v>
      </c>
      <c r="B53" s="314"/>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4"/>
      <c r="BR53" s="314"/>
      <c r="BS53" s="314"/>
      <c r="BT53" s="314"/>
      <c r="BU53" s="314"/>
      <c r="BV53" s="314"/>
      <c r="BW53" s="314"/>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c r="CV53" s="315"/>
      <c r="CW53" s="315"/>
      <c r="CX53" s="315"/>
      <c r="CY53" s="315"/>
      <c r="CZ53" s="315"/>
      <c r="DA53" s="315"/>
      <c r="DB53" s="315"/>
      <c r="DC53" s="315"/>
      <c r="DD53" s="315"/>
      <c r="DE53" s="315"/>
      <c r="DF53" s="316"/>
      <c r="DG53" s="316"/>
      <c r="DH53" s="316"/>
      <c r="DI53" s="316"/>
      <c r="DJ53" s="316"/>
      <c r="DK53" s="316"/>
      <c r="DL53" s="316"/>
      <c r="DM53" s="316"/>
      <c r="DN53" s="316"/>
      <c r="DO53" s="316"/>
      <c r="DP53" s="316"/>
      <c r="DQ53" s="316"/>
      <c r="DR53" s="316"/>
      <c r="DS53" s="316"/>
      <c r="DT53" s="316"/>
      <c r="DU53" s="316"/>
      <c r="DV53" s="316"/>
      <c r="DW53" s="316"/>
      <c r="DX53" s="316"/>
      <c r="DY53" s="316"/>
      <c r="DZ53" s="316"/>
      <c r="EA53" s="316"/>
      <c r="EB53" s="316"/>
      <c r="EC53" s="316"/>
      <c r="ED53" s="316"/>
      <c r="EE53" s="316"/>
      <c r="EF53" s="316"/>
      <c r="EG53" s="316"/>
      <c r="EH53" s="316"/>
      <c r="EI53" s="316"/>
      <c r="EJ53" s="316"/>
      <c r="EK53" s="316"/>
      <c r="EL53" s="316"/>
      <c r="EM53" s="316"/>
      <c r="EN53" s="316"/>
      <c r="EO53" s="316"/>
      <c r="EP53" s="316"/>
      <c r="EQ53" s="316"/>
      <c r="ER53" s="316"/>
      <c r="ES53" s="311"/>
      <c r="ET53" s="311"/>
      <c r="EU53" s="311"/>
      <c r="EV53" s="311"/>
      <c r="EW53" s="311"/>
      <c r="EX53" s="311"/>
      <c r="EY53" s="311"/>
      <c r="EZ53" s="311"/>
      <c r="FA53" s="311"/>
      <c r="FB53" s="311"/>
      <c r="FC53" s="311"/>
      <c r="FD53" s="311"/>
      <c r="FE53" s="312"/>
    </row>
    <row r="54" spans="1:161" ht="10.5" customHeight="1">
      <c r="A54" s="313"/>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c r="AY54" s="314"/>
      <c r="AZ54" s="314"/>
      <c r="BA54" s="314"/>
      <c r="BB54" s="314"/>
      <c r="BC54" s="314"/>
      <c r="BD54" s="314"/>
      <c r="BE54" s="314"/>
      <c r="BF54" s="314"/>
      <c r="BG54" s="314"/>
      <c r="BH54" s="314"/>
      <c r="BI54" s="314"/>
      <c r="BJ54" s="314"/>
      <c r="BK54" s="314"/>
      <c r="BL54" s="314"/>
      <c r="BM54" s="314"/>
      <c r="BN54" s="314"/>
      <c r="BO54" s="314"/>
      <c r="BP54" s="314"/>
      <c r="BQ54" s="314"/>
      <c r="BR54" s="314"/>
      <c r="BS54" s="314"/>
      <c r="BT54" s="314"/>
      <c r="BU54" s="314"/>
      <c r="BV54" s="314"/>
      <c r="BW54" s="314"/>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c r="CV54" s="315"/>
      <c r="CW54" s="315"/>
      <c r="CX54" s="315"/>
      <c r="CY54" s="315"/>
      <c r="CZ54" s="315"/>
      <c r="DA54" s="315"/>
      <c r="DB54" s="315"/>
      <c r="DC54" s="315"/>
      <c r="DD54" s="315"/>
      <c r="DE54" s="315"/>
      <c r="DF54" s="316"/>
      <c r="DG54" s="316"/>
      <c r="DH54" s="316"/>
      <c r="DI54" s="316"/>
      <c r="DJ54" s="316"/>
      <c r="DK54" s="316"/>
      <c r="DL54" s="316"/>
      <c r="DM54" s="316"/>
      <c r="DN54" s="316"/>
      <c r="DO54" s="316"/>
      <c r="DP54" s="316"/>
      <c r="DQ54" s="316"/>
      <c r="DR54" s="316"/>
      <c r="DS54" s="316"/>
      <c r="DT54" s="316"/>
      <c r="DU54" s="316"/>
      <c r="DV54" s="316"/>
      <c r="DW54" s="316"/>
      <c r="DX54" s="316"/>
      <c r="DY54" s="316"/>
      <c r="DZ54" s="316"/>
      <c r="EA54" s="316"/>
      <c r="EB54" s="316"/>
      <c r="EC54" s="316"/>
      <c r="ED54" s="316"/>
      <c r="EE54" s="316"/>
      <c r="EF54" s="316"/>
      <c r="EG54" s="316"/>
      <c r="EH54" s="316"/>
      <c r="EI54" s="316"/>
      <c r="EJ54" s="316"/>
      <c r="EK54" s="316"/>
      <c r="EL54" s="316"/>
      <c r="EM54" s="316"/>
      <c r="EN54" s="316"/>
      <c r="EO54" s="316"/>
      <c r="EP54" s="316"/>
      <c r="EQ54" s="316"/>
      <c r="ER54" s="316"/>
      <c r="ES54" s="311"/>
      <c r="ET54" s="311"/>
      <c r="EU54" s="311"/>
      <c r="EV54" s="311"/>
      <c r="EW54" s="311"/>
      <c r="EX54" s="311"/>
      <c r="EY54" s="311"/>
      <c r="EZ54" s="311"/>
      <c r="FA54" s="311"/>
      <c r="FB54" s="311"/>
      <c r="FC54" s="311"/>
      <c r="FD54" s="311"/>
      <c r="FE54" s="312"/>
    </row>
    <row r="55" spans="1:161" ht="10.5" customHeight="1">
      <c r="A55" s="404"/>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4"/>
      <c r="AZ55" s="314"/>
      <c r="BA55" s="314"/>
      <c r="BB55" s="314"/>
      <c r="BC55" s="314"/>
      <c r="BD55" s="314"/>
      <c r="BE55" s="314"/>
      <c r="BF55" s="314"/>
      <c r="BG55" s="314"/>
      <c r="BH55" s="314"/>
      <c r="BI55" s="314"/>
      <c r="BJ55" s="314"/>
      <c r="BK55" s="314"/>
      <c r="BL55" s="314"/>
      <c r="BM55" s="314"/>
      <c r="BN55" s="314"/>
      <c r="BO55" s="314"/>
      <c r="BP55" s="314"/>
      <c r="BQ55" s="314"/>
      <c r="BR55" s="314"/>
      <c r="BS55" s="314"/>
      <c r="BT55" s="314"/>
      <c r="BU55" s="314"/>
      <c r="BV55" s="314"/>
      <c r="BW55" s="314"/>
      <c r="BX55" s="315"/>
      <c r="BY55" s="315"/>
      <c r="BZ55" s="315"/>
      <c r="CA55" s="315"/>
      <c r="CB55" s="315"/>
      <c r="CC55" s="315"/>
      <c r="CD55" s="315"/>
      <c r="CE55" s="315"/>
      <c r="CF55" s="315"/>
      <c r="CG55" s="315"/>
      <c r="CH55" s="315"/>
      <c r="CI55" s="315"/>
      <c r="CJ55" s="315"/>
      <c r="CK55" s="315"/>
      <c r="CL55" s="315"/>
      <c r="CM55" s="315"/>
      <c r="CN55" s="315"/>
      <c r="CO55" s="315"/>
      <c r="CP55" s="315"/>
      <c r="CQ55" s="315"/>
      <c r="CR55" s="315"/>
      <c r="CS55" s="315"/>
      <c r="CT55" s="315"/>
      <c r="CU55" s="315"/>
      <c r="CV55" s="315"/>
      <c r="CW55" s="315"/>
      <c r="CX55" s="315"/>
      <c r="CY55" s="315"/>
      <c r="CZ55" s="315"/>
      <c r="DA55" s="315"/>
      <c r="DB55" s="315"/>
      <c r="DC55" s="315"/>
      <c r="DD55" s="315"/>
      <c r="DE55" s="315"/>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316"/>
      <c r="EI55" s="316"/>
      <c r="EJ55" s="316"/>
      <c r="EK55" s="316"/>
      <c r="EL55" s="316"/>
      <c r="EM55" s="316"/>
      <c r="EN55" s="316"/>
      <c r="EO55" s="316"/>
      <c r="EP55" s="316"/>
      <c r="EQ55" s="316"/>
      <c r="ER55" s="316"/>
      <c r="ES55" s="311"/>
      <c r="ET55" s="311"/>
      <c r="EU55" s="311"/>
      <c r="EV55" s="311"/>
      <c r="EW55" s="311"/>
      <c r="EX55" s="311"/>
      <c r="EY55" s="311"/>
      <c r="EZ55" s="311"/>
      <c r="FA55" s="311"/>
      <c r="FB55" s="311"/>
      <c r="FC55" s="311"/>
      <c r="FD55" s="311"/>
      <c r="FE55" s="312"/>
    </row>
    <row r="56" spans="1:161" ht="12.75" customHeight="1">
      <c r="A56" s="393" t="s">
        <v>72</v>
      </c>
      <c r="B56" s="394"/>
      <c r="C56" s="394"/>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4"/>
      <c r="AY56" s="394"/>
      <c r="AZ56" s="394"/>
      <c r="BA56" s="394"/>
      <c r="BB56" s="394"/>
      <c r="BC56" s="394"/>
      <c r="BD56" s="394"/>
      <c r="BE56" s="394"/>
      <c r="BF56" s="394"/>
      <c r="BG56" s="394"/>
      <c r="BH56" s="394"/>
      <c r="BI56" s="394"/>
      <c r="BJ56" s="394"/>
      <c r="BK56" s="394"/>
      <c r="BL56" s="394"/>
      <c r="BM56" s="394"/>
      <c r="BN56" s="394"/>
      <c r="BO56" s="394"/>
      <c r="BP56" s="394"/>
      <c r="BQ56" s="394"/>
      <c r="BR56" s="394"/>
      <c r="BS56" s="394"/>
      <c r="BT56" s="394"/>
      <c r="BU56" s="394"/>
      <c r="BV56" s="394"/>
      <c r="BW56" s="394"/>
      <c r="BX56" s="315" t="s">
        <v>73</v>
      </c>
      <c r="BY56" s="315"/>
      <c r="BZ56" s="315"/>
      <c r="CA56" s="315"/>
      <c r="CB56" s="315"/>
      <c r="CC56" s="315"/>
      <c r="CD56" s="315"/>
      <c r="CE56" s="315"/>
      <c r="CF56" s="315" t="s">
        <v>43</v>
      </c>
      <c r="CG56" s="315"/>
      <c r="CH56" s="315"/>
      <c r="CI56" s="315"/>
      <c r="CJ56" s="315"/>
      <c r="CK56" s="315"/>
      <c r="CL56" s="315"/>
      <c r="CM56" s="315"/>
      <c r="CN56" s="315"/>
      <c r="CO56" s="315"/>
      <c r="CP56" s="315"/>
      <c r="CQ56" s="315"/>
      <c r="CR56" s="315"/>
      <c r="CS56" s="315"/>
      <c r="CT56" s="315"/>
      <c r="CU56" s="315"/>
      <c r="CV56" s="315"/>
      <c r="CW56" s="315"/>
      <c r="CX56" s="315"/>
      <c r="CY56" s="315"/>
      <c r="CZ56" s="315"/>
      <c r="DA56" s="315"/>
      <c r="DB56" s="315"/>
      <c r="DC56" s="315"/>
      <c r="DD56" s="315"/>
      <c r="DE56" s="315"/>
      <c r="DF56" s="316"/>
      <c r="DG56" s="316"/>
      <c r="DH56" s="316"/>
      <c r="DI56" s="316"/>
      <c r="DJ56" s="316"/>
      <c r="DK56" s="316"/>
      <c r="DL56" s="316"/>
      <c r="DM56" s="316"/>
      <c r="DN56" s="316"/>
      <c r="DO56" s="316"/>
      <c r="DP56" s="316"/>
      <c r="DQ56" s="316"/>
      <c r="DR56" s="316"/>
      <c r="DS56" s="316"/>
      <c r="DT56" s="316"/>
      <c r="DU56" s="316"/>
      <c r="DV56" s="316"/>
      <c r="DW56" s="316"/>
      <c r="DX56" s="316"/>
      <c r="DY56" s="316"/>
      <c r="DZ56" s="316"/>
      <c r="EA56" s="316"/>
      <c r="EB56" s="316"/>
      <c r="EC56" s="316"/>
      <c r="ED56" s="316"/>
      <c r="EE56" s="316"/>
      <c r="EF56" s="316"/>
      <c r="EG56" s="316"/>
      <c r="EH56" s="316"/>
      <c r="EI56" s="316"/>
      <c r="EJ56" s="316"/>
      <c r="EK56" s="316"/>
      <c r="EL56" s="316"/>
      <c r="EM56" s="316"/>
      <c r="EN56" s="316"/>
      <c r="EO56" s="316"/>
      <c r="EP56" s="316"/>
      <c r="EQ56" s="316"/>
      <c r="ER56" s="316"/>
      <c r="ES56" s="311"/>
      <c r="ET56" s="311"/>
      <c r="EU56" s="311"/>
      <c r="EV56" s="311"/>
      <c r="EW56" s="311"/>
      <c r="EX56" s="311"/>
      <c r="EY56" s="311"/>
      <c r="EZ56" s="311"/>
      <c r="FA56" s="311"/>
      <c r="FB56" s="311"/>
      <c r="FC56" s="311"/>
      <c r="FD56" s="311"/>
      <c r="FE56" s="312"/>
    </row>
    <row r="57" spans="1:161" ht="33.75" customHeight="1">
      <c r="A57" s="404" t="s">
        <v>74</v>
      </c>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4"/>
      <c r="AY57" s="314"/>
      <c r="AZ57" s="314"/>
      <c r="BA57" s="314"/>
      <c r="BB57" s="314"/>
      <c r="BC57" s="314"/>
      <c r="BD57" s="314"/>
      <c r="BE57" s="314"/>
      <c r="BF57" s="314"/>
      <c r="BG57" s="314"/>
      <c r="BH57" s="314"/>
      <c r="BI57" s="314"/>
      <c r="BJ57" s="314"/>
      <c r="BK57" s="314"/>
      <c r="BL57" s="314"/>
      <c r="BM57" s="314"/>
      <c r="BN57" s="314"/>
      <c r="BO57" s="314"/>
      <c r="BP57" s="314"/>
      <c r="BQ57" s="314"/>
      <c r="BR57" s="314"/>
      <c r="BS57" s="314"/>
      <c r="BT57" s="314"/>
      <c r="BU57" s="314"/>
      <c r="BV57" s="314"/>
      <c r="BW57" s="314"/>
      <c r="BX57" s="315" t="s">
        <v>75</v>
      </c>
      <c r="BY57" s="315"/>
      <c r="BZ57" s="315"/>
      <c r="CA57" s="315"/>
      <c r="CB57" s="315"/>
      <c r="CC57" s="315"/>
      <c r="CD57" s="315"/>
      <c r="CE57" s="315"/>
      <c r="CF57" s="315" t="s">
        <v>76</v>
      </c>
      <c r="CG57" s="315"/>
      <c r="CH57" s="315"/>
      <c r="CI57" s="315"/>
      <c r="CJ57" s="315"/>
      <c r="CK57" s="315"/>
      <c r="CL57" s="315"/>
      <c r="CM57" s="315"/>
      <c r="CN57" s="315"/>
      <c r="CO57" s="315"/>
      <c r="CP57" s="315"/>
      <c r="CQ57" s="315"/>
      <c r="CR57" s="315"/>
      <c r="CS57" s="315"/>
      <c r="CT57" s="315"/>
      <c r="CU57" s="315"/>
      <c r="CV57" s="315"/>
      <c r="CW57" s="315"/>
      <c r="CX57" s="315"/>
      <c r="CY57" s="315"/>
      <c r="CZ57" s="315"/>
      <c r="DA57" s="315"/>
      <c r="DB57" s="315"/>
      <c r="DC57" s="315"/>
      <c r="DD57" s="315"/>
      <c r="DE57" s="315"/>
      <c r="DF57" s="316"/>
      <c r="DG57" s="316"/>
      <c r="DH57" s="316"/>
      <c r="DI57" s="316"/>
      <c r="DJ57" s="316"/>
      <c r="DK57" s="316"/>
      <c r="DL57" s="316"/>
      <c r="DM57" s="316"/>
      <c r="DN57" s="316"/>
      <c r="DO57" s="316"/>
      <c r="DP57" s="316"/>
      <c r="DQ57" s="316"/>
      <c r="DR57" s="316"/>
      <c r="DS57" s="316"/>
      <c r="DT57" s="316"/>
      <c r="DU57" s="316"/>
      <c r="DV57" s="316"/>
      <c r="DW57" s="316"/>
      <c r="DX57" s="316"/>
      <c r="DY57" s="316"/>
      <c r="DZ57" s="316"/>
      <c r="EA57" s="316"/>
      <c r="EB57" s="316"/>
      <c r="EC57" s="316"/>
      <c r="ED57" s="316"/>
      <c r="EE57" s="316"/>
      <c r="EF57" s="316"/>
      <c r="EG57" s="316"/>
      <c r="EH57" s="316"/>
      <c r="EI57" s="316"/>
      <c r="EJ57" s="316"/>
      <c r="EK57" s="316"/>
      <c r="EL57" s="316"/>
      <c r="EM57" s="316"/>
      <c r="EN57" s="316"/>
      <c r="EO57" s="316"/>
      <c r="EP57" s="316"/>
      <c r="EQ57" s="316"/>
      <c r="ER57" s="316"/>
      <c r="ES57" s="311" t="s">
        <v>43</v>
      </c>
      <c r="ET57" s="311"/>
      <c r="EU57" s="311"/>
      <c r="EV57" s="311"/>
      <c r="EW57" s="311"/>
      <c r="EX57" s="311"/>
      <c r="EY57" s="311"/>
      <c r="EZ57" s="311"/>
      <c r="FA57" s="311"/>
      <c r="FB57" s="311"/>
      <c r="FC57" s="311"/>
      <c r="FD57" s="311"/>
      <c r="FE57" s="312"/>
    </row>
    <row r="58" spans="1:161" ht="10.5" customHeight="1">
      <c r="A58" s="404"/>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5"/>
      <c r="BY58" s="315"/>
      <c r="BZ58" s="315"/>
      <c r="CA58" s="315"/>
      <c r="CB58" s="315"/>
      <c r="CC58" s="315"/>
      <c r="CD58" s="315"/>
      <c r="CE58" s="315"/>
      <c r="CF58" s="315"/>
      <c r="CG58" s="315"/>
      <c r="CH58" s="315"/>
      <c r="CI58" s="315"/>
      <c r="CJ58" s="315"/>
      <c r="CK58" s="315"/>
      <c r="CL58" s="315"/>
      <c r="CM58" s="315"/>
      <c r="CN58" s="315"/>
      <c r="CO58" s="315"/>
      <c r="CP58" s="315"/>
      <c r="CQ58" s="315"/>
      <c r="CR58" s="315"/>
      <c r="CS58" s="315"/>
      <c r="CT58" s="315"/>
      <c r="CU58" s="315"/>
      <c r="CV58" s="315"/>
      <c r="CW58" s="315"/>
      <c r="CX58" s="315"/>
      <c r="CY58" s="315"/>
      <c r="CZ58" s="315"/>
      <c r="DA58" s="315"/>
      <c r="DB58" s="315"/>
      <c r="DC58" s="315"/>
      <c r="DD58" s="315"/>
      <c r="DE58" s="315"/>
      <c r="DF58" s="316"/>
      <c r="DG58" s="316"/>
      <c r="DH58" s="316"/>
      <c r="DI58" s="316"/>
      <c r="DJ58" s="316"/>
      <c r="DK58" s="316"/>
      <c r="DL58" s="316"/>
      <c r="DM58" s="316"/>
      <c r="DN58" s="316"/>
      <c r="DO58" s="316"/>
      <c r="DP58" s="316"/>
      <c r="DQ58" s="316"/>
      <c r="DR58" s="316"/>
      <c r="DS58" s="316"/>
      <c r="DT58" s="316"/>
      <c r="DU58" s="316"/>
      <c r="DV58" s="316"/>
      <c r="DW58" s="316"/>
      <c r="DX58" s="316"/>
      <c r="DY58" s="316"/>
      <c r="DZ58" s="316"/>
      <c r="EA58" s="316"/>
      <c r="EB58" s="316"/>
      <c r="EC58" s="316"/>
      <c r="ED58" s="316"/>
      <c r="EE58" s="316"/>
      <c r="EF58" s="316"/>
      <c r="EG58" s="316"/>
      <c r="EH58" s="316"/>
      <c r="EI58" s="316"/>
      <c r="EJ58" s="316"/>
      <c r="EK58" s="316"/>
      <c r="EL58" s="316"/>
      <c r="EM58" s="316"/>
      <c r="EN58" s="316"/>
      <c r="EO58" s="316"/>
      <c r="EP58" s="316"/>
      <c r="EQ58" s="316"/>
      <c r="ER58" s="316"/>
      <c r="ES58" s="311"/>
      <c r="ET58" s="311"/>
      <c r="EU58" s="311"/>
      <c r="EV58" s="311"/>
      <c r="EW58" s="311"/>
      <c r="EX58" s="311"/>
      <c r="EY58" s="311"/>
      <c r="EZ58" s="311"/>
      <c r="FA58" s="311"/>
      <c r="FB58" s="311"/>
      <c r="FC58" s="311"/>
      <c r="FD58" s="311"/>
      <c r="FE58" s="312"/>
    </row>
    <row r="59" spans="1:162" s="253" customFormat="1" ht="14.25" customHeight="1">
      <c r="A59" s="405" t="s">
        <v>77</v>
      </c>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406"/>
      <c r="BX59" s="407" t="s">
        <v>78</v>
      </c>
      <c r="BY59" s="407"/>
      <c r="BZ59" s="407"/>
      <c r="CA59" s="407"/>
      <c r="CB59" s="407"/>
      <c r="CC59" s="407"/>
      <c r="CD59" s="407"/>
      <c r="CE59" s="407"/>
      <c r="CF59" s="407" t="s">
        <v>43</v>
      </c>
      <c r="CG59" s="407"/>
      <c r="CH59" s="407"/>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c r="DE59" s="407"/>
      <c r="DF59" s="408">
        <f>DF61+DF62+DF63+DF64+DF65+DF67+DF82+DF92</f>
        <v>61412937.499090895</v>
      </c>
      <c r="DG59" s="408"/>
      <c r="DH59" s="408"/>
      <c r="DI59" s="408"/>
      <c r="DJ59" s="408"/>
      <c r="DK59" s="408"/>
      <c r="DL59" s="408"/>
      <c r="DM59" s="408"/>
      <c r="DN59" s="408"/>
      <c r="DO59" s="408"/>
      <c r="DP59" s="408"/>
      <c r="DQ59" s="408"/>
      <c r="DR59" s="408"/>
      <c r="DS59" s="408">
        <f>DS61+DS62+DS63+DS64+DS65+DS67+DS82+DS92</f>
        <v>54371201.8890909</v>
      </c>
      <c r="DT59" s="408"/>
      <c r="DU59" s="408"/>
      <c r="DV59" s="408"/>
      <c r="DW59" s="408"/>
      <c r="DX59" s="408"/>
      <c r="DY59" s="408"/>
      <c r="DZ59" s="408"/>
      <c r="EA59" s="408"/>
      <c r="EB59" s="408"/>
      <c r="EC59" s="408"/>
      <c r="ED59" s="408"/>
      <c r="EE59" s="408"/>
      <c r="EF59" s="408">
        <f>EF61+EF62+EF63+EF64+EF65+EF67+EF82+EF92</f>
        <v>54987353.8890909</v>
      </c>
      <c r="EG59" s="408"/>
      <c r="EH59" s="408"/>
      <c r="EI59" s="408"/>
      <c r="EJ59" s="408"/>
      <c r="EK59" s="408"/>
      <c r="EL59" s="408"/>
      <c r="EM59" s="408"/>
      <c r="EN59" s="408"/>
      <c r="EO59" s="408"/>
      <c r="EP59" s="408"/>
      <c r="EQ59" s="408"/>
      <c r="ER59" s="408"/>
      <c r="ES59" s="409"/>
      <c r="ET59" s="409"/>
      <c r="EU59" s="409"/>
      <c r="EV59" s="409"/>
      <c r="EW59" s="409"/>
      <c r="EX59" s="409"/>
      <c r="EY59" s="409"/>
      <c r="EZ59" s="409"/>
      <c r="FA59" s="409"/>
      <c r="FB59" s="409"/>
      <c r="FC59" s="409"/>
      <c r="FD59" s="409"/>
      <c r="FE59" s="410"/>
      <c r="FF59" s="260"/>
    </row>
    <row r="60" spans="1:161" ht="22.5" customHeight="1">
      <c r="A60" s="411" t="s">
        <v>79</v>
      </c>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1"/>
      <c r="AY60" s="401"/>
      <c r="AZ60" s="401"/>
      <c r="BA60" s="401"/>
      <c r="BB60" s="401"/>
      <c r="BC60" s="401"/>
      <c r="BD60" s="401"/>
      <c r="BE60" s="401"/>
      <c r="BF60" s="401"/>
      <c r="BG60" s="401"/>
      <c r="BH60" s="401"/>
      <c r="BI60" s="401"/>
      <c r="BJ60" s="401"/>
      <c r="BK60" s="401"/>
      <c r="BL60" s="401"/>
      <c r="BM60" s="401"/>
      <c r="BN60" s="401"/>
      <c r="BO60" s="401"/>
      <c r="BP60" s="401"/>
      <c r="BQ60" s="401"/>
      <c r="BR60" s="401"/>
      <c r="BS60" s="401"/>
      <c r="BT60" s="401"/>
      <c r="BU60" s="401"/>
      <c r="BV60" s="401"/>
      <c r="BW60" s="401"/>
      <c r="BX60" s="315" t="s">
        <v>80</v>
      </c>
      <c r="BY60" s="315"/>
      <c r="BZ60" s="315"/>
      <c r="CA60" s="315"/>
      <c r="CB60" s="315"/>
      <c r="CC60" s="315"/>
      <c r="CD60" s="315"/>
      <c r="CE60" s="315"/>
      <c r="CF60" s="315" t="s">
        <v>43</v>
      </c>
      <c r="CG60" s="315"/>
      <c r="CH60" s="315"/>
      <c r="CI60" s="315"/>
      <c r="CJ60" s="315"/>
      <c r="CK60" s="315"/>
      <c r="CL60" s="315"/>
      <c r="CM60" s="315"/>
      <c r="CN60" s="315"/>
      <c r="CO60" s="315"/>
      <c r="CP60" s="315"/>
      <c r="CQ60" s="315"/>
      <c r="CR60" s="315"/>
      <c r="CS60" s="315"/>
      <c r="CT60" s="315"/>
      <c r="CU60" s="315"/>
      <c r="CV60" s="315"/>
      <c r="CW60" s="315"/>
      <c r="CX60" s="315"/>
      <c r="CY60" s="315"/>
      <c r="CZ60" s="315"/>
      <c r="DA60" s="315"/>
      <c r="DB60" s="315"/>
      <c r="DC60" s="315"/>
      <c r="DD60" s="315"/>
      <c r="DE60" s="315"/>
      <c r="DF60" s="316">
        <f>DF61+DF62+DF63+DF64+DF65+DF67</f>
        <v>37920027.999999985</v>
      </c>
      <c r="DG60" s="311"/>
      <c r="DH60" s="311"/>
      <c r="DI60" s="311"/>
      <c r="DJ60" s="311"/>
      <c r="DK60" s="311"/>
      <c r="DL60" s="311"/>
      <c r="DM60" s="311"/>
      <c r="DN60" s="311"/>
      <c r="DO60" s="311"/>
      <c r="DP60" s="311"/>
      <c r="DQ60" s="311"/>
      <c r="DR60" s="311"/>
      <c r="DS60" s="316">
        <f>DS61+DS62+DS63+DS64+DS65+DS67</f>
        <v>40671592.279999994</v>
      </c>
      <c r="DT60" s="311"/>
      <c r="DU60" s="311"/>
      <c r="DV60" s="311"/>
      <c r="DW60" s="311"/>
      <c r="DX60" s="311"/>
      <c r="DY60" s="311"/>
      <c r="DZ60" s="311"/>
      <c r="EA60" s="311"/>
      <c r="EB60" s="311"/>
      <c r="EC60" s="311"/>
      <c r="ED60" s="311"/>
      <c r="EE60" s="311"/>
      <c r="EF60" s="316">
        <f>EF61+EF62+EF63+EF64+EF65+EF67</f>
        <v>40694024.099999994</v>
      </c>
      <c r="EG60" s="311"/>
      <c r="EH60" s="311"/>
      <c r="EI60" s="311"/>
      <c r="EJ60" s="311"/>
      <c r="EK60" s="311"/>
      <c r="EL60" s="311"/>
      <c r="EM60" s="311"/>
      <c r="EN60" s="311"/>
      <c r="EO60" s="311"/>
      <c r="EP60" s="311"/>
      <c r="EQ60" s="311"/>
      <c r="ER60" s="311"/>
      <c r="ES60" s="311" t="s">
        <v>43</v>
      </c>
      <c r="ET60" s="311"/>
      <c r="EU60" s="311"/>
      <c r="EV60" s="311"/>
      <c r="EW60" s="311"/>
      <c r="EX60" s="311"/>
      <c r="EY60" s="311"/>
      <c r="EZ60" s="311"/>
      <c r="FA60" s="311"/>
      <c r="FB60" s="311"/>
      <c r="FC60" s="311"/>
      <c r="FD60" s="311"/>
      <c r="FE60" s="312"/>
    </row>
    <row r="61" spans="1:163" ht="12" customHeight="1">
      <c r="A61" s="412" t="s">
        <v>457</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c r="AY61" s="413"/>
      <c r="AZ61" s="413"/>
      <c r="BA61" s="413"/>
      <c r="BB61" s="413"/>
      <c r="BC61" s="413"/>
      <c r="BD61" s="413"/>
      <c r="BE61" s="413"/>
      <c r="BF61" s="413"/>
      <c r="BG61" s="413"/>
      <c r="BH61" s="413"/>
      <c r="BI61" s="413"/>
      <c r="BJ61" s="413"/>
      <c r="BK61" s="413"/>
      <c r="BL61" s="413"/>
      <c r="BM61" s="413"/>
      <c r="BN61" s="413"/>
      <c r="BO61" s="413"/>
      <c r="BP61" s="413"/>
      <c r="BQ61" s="413"/>
      <c r="BR61" s="413"/>
      <c r="BS61" s="413"/>
      <c r="BT61" s="413"/>
      <c r="BU61" s="413"/>
      <c r="BV61" s="413"/>
      <c r="BW61" s="413"/>
      <c r="BX61" s="323" t="s">
        <v>81</v>
      </c>
      <c r="BY61" s="323"/>
      <c r="BZ61" s="323"/>
      <c r="CA61" s="323"/>
      <c r="CB61" s="323"/>
      <c r="CC61" s="323"/>
      <c r="CD61" s="323"/>
      <c r="CE61" s="323"/>
      <c r="CF61" s="315" t="s">
        <v>82</v>
      </c>
      <c r="CG61" s="315"/>
      <c r="CH61" s="315"/>
      <c r="CI61" s="315"/>
      <c r="CJ61" s="315"/>
      <c r="CK61" s="315"/>
      <c r="CL61" s="315"/>
      <c r="CM61" s="315"/>
      <c r="CN61" s="315"/>
      <c r="CO61" s="315"/>
      <c r="CP61" s="315"/>
      <c r="CQ61" s="315"/>
      <c r="CR61" s="315"/>
      <c r="CS61" s="315" t="s">
        <v>458</v>
      </c>
      <c r="CT61" s="315"/>
      <c r="CU61" s="315"/>
      <c r="CV61" s="315"/>
      <c r="CW61" s="315"/>
      <c r="CX61" s="315"/>
      <c r="CY61" s="315"/>
      <c r="CZ61" s="315"/>
      <c r="DA61" s="315"/>
      <c r="DB61" s="315"/>
      <c r="DC61" s="315"/>
      <c r="DD61" s="315"/>
      <c r="DE61" s="315"/>
      <c r="DF61" s="316">
        <f>'Раздел II обосн. 2021.'!J23-DF62</f>
        <v>28306375.649999987</v>
      </c>
      <c r="DG61" s="316"/>
      <c r="DH61" s="316"/>
      <c r="DI61" s="316"/>
      <c r="DJ61" s="316"/>
      <c r="DK61" s="316"/>
      <c r="DL61" s="316"/>
      <c r="DM61" s="316"/>
      <c r="DN61" s="316"/>
      <c r="DO61" s="316"/>
      <c r="DP61" s="316"/>
      <c r="DQ61" s="316"/>
      <c r="DR61" s="316"/>
      <c r="DS61" s="316">
        <f>'Раздел II обосн. 2022.'!J23</f>
        <v>30325657.679999992</v>
      </c>
      <c r="DT61" s="316"/>
      <c r="DU61" s="316"/>
      <c r="DV61" s="316"/>
      <c r="DW61" s="316"/>
      <c r="DX61" s="316"/>
      <c r="DY61" s="316"/>
      <c r="DZ61" s="316"/>
      <c r="EA61" s="316"/>
      <c r="EB61" s="316"/>
      <c r="EC61" s="316"/>
      <c r="ED61" s="316"/>
      <c r="EE61" s="316"/>
      <c r="EF61" s="316">
        <f>'Раздел II обосн. 2023'!J23</f>
        <v>30342886.41999999</v>
      </c>
      <c r="EG61" s="316"/>
      <c r="EH61" s="316"/>
      <c r="EI61" s="316"/>
      <c r="EJ61" s="316"/>
      <c r="EK61" s="316"/>
      <c r="EL61" s="316"/>
      <c r="EM61" s="316"/>
      <c r="EN61" s="316"/>
      <c r="EO61" s="316"/>
      <c r="EP61" s="316"/>
      <c r="EQ61" s="316"/>
      <c r="ER61" s="316"/>
      <c r="ES61" s="311" t="s">
        <v>43</v>
      </c>
      <c r="ET61" s="311"/>
      <c r="EU61" s="311"/>
      <c r="EV61" s="311"/>
      <c r="EW61" s="311"/>
      <c r="EX61" s="311"/>
      <c r="EY61" s="311"/>
      <c r="EZ61" s="311"/>
      <c r="FA61" s="311"/>
      <c r="FB61" s="311"/>
      <c r="FC61" s="311"/>
      <c r="FD61" s="311"/>
      <c r="FE61" s="312"/>
      <c r="FF61" s="259">
        <v>28306375.65</v>
      </c>
      <c r="FG61" s="305">
        <f>FF61-DF61</f>
        <v>0</v>
      </c>
    </row>
    <row r="62" spans="1:163" ht="13.5" customHeight="1">
      <c r="A62" s="412"/>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T62" s="413"/>
      <c r="BU62" s="413"/>
      <c r="BV62" s="413"/>
      <c r="BW62" s="413"/>
      <c r="BX62" s="323"/>
      <c r="BY62" s="323"/>
      <c r="BZ62" s="323"/>
      <c r="CA62" s="323"/>
      <c r="CB62" s="323"/>
      <c r="CC62" s="323"/>
      <c r="CD62" s="323"/>
      <c r="CE62" s="323"/>
      <c r="CF62" s="315" t="s">
        <v>82</v>
      </c>
      <c r="CG62" s="315"/>
      <c r="CH62" s="315"/>
      <c r="CI62" s="315"/>
      <c r="CJ62" s="315"/>
      <c r="CK62" s="315"/>
      <c r="CL62" s="315"/>
      <c r="CM62" s="315"/>
      <c r="CN62" s="315"/>
      <c r="CO62" s="315"/>
      <c r="CP62" s="315"/>
      <c r="CQ62" s="315"/>
      <c r="CR62" s="315"/>
      <c r="CS62" s="315" t="s">
        <v>459</v>
      </c>
      <c r="CT62" s="315"/>
      <c r="CU62" s="315"/>
      <c r="CV62" s="315"/>
      <c r="CW62" s="315"/>
      <c r="CX62" s="315"/>
      <c r="CY62" s="315"/>
      <c r="CZ62" s="315"/>
      <c r="DA62" s="315"/>
      <c r="DB62" s="315"/>
      <c r="DC62" s="315"/>
      <c r="DD62" s="315"/>
      <c r="DE62" s="315"/>
      <c r="DF62" s="316">
        <v>17368.8</v>
      </c>
      <c r="DG62" s="316"/>
      <c r="DH62" s="316"/>
      <c r="DI62" s="316"/>
      <c r="DJ62" s="316"/>
      <c r="DK62" s="316"/>
      <c r="DL62" s="316"/>
      <c r="DM62" s="316"/>
      <c r="DN62" s="316"/>
      <c r="DO62" s="316"/>
      <c r="DP62" s="316"/>
      <c r="DQ62" s="316"/>
      <c r="DR62" s="316"/>
      <c r="DS62" s="316">
        <v>0</v>
      </c>
      <c r="DT62" s="316"/>
      <c r="DU62" s="316"/>
      <c r="DV62" s="316"/>
      <c r="DW62" s="316"/>
      <c r="DX62" s="316"/>
      <c r="DY62" s="316"/>
      <c r="DZ62" s="316"/>
      <c r="EA62" s="316"/>
      <c r="EB62" s="316"/>
      <c r="EC62" s="316"/>
      <c r="ED62" s="316"/>
      <c r="EE62" s="316"/>
      <c r="EF62" s="316">
        <v>0</v>
      </c>
      <c r="EG62" s="316"/>
      <c r="EH62" s="316"/>
      <c r="EI62" s="316"/>
      <c r="EJ62" s="316"/>
      <c r="EK62" s="316"/>
      <c r="EL62" s="316"/>
      <c r="EM62" s="316"/>
      <c r="EN62" s="316"/>
      <c r="EO62" s="316"/>
      <c r="EP62" s="316"/>
      <c r="EQ62" s="316"/>
      <c r="ER62" s="316"/>
      <c r="ES62" s="311" t="s">
        <v>43</v>
      </c>
      <c r="ET62" s="311"/>
      <c r="EU62" s="311"/>
      <c r="EV62" s="311"/>
      <c r="EW62" s="311"/>
      <c r="EX62" s="311"/>
      <c r="EY62" s="311"/>
      <c r="EZ62" s="311"/>
      <c r="FA62" s="311"/>
      <c r="FB62" s="311"/>
      <c r="FC62" s="311"/>
      <c r="FD62" s="311"/>
      <c r="FE62" s="312"/>
      <c r="FF62" s="247">
        <v>17368.8</v>
      </c>
      <c r="FG62" s="305">
        <f aca="true" t="shared" si="1" ref="FG62:FG113">FF62-DF62</f>
        <v>0</v>
      </c>
    </row>
    <row r="63" spans="1:163" ht="15" customHeight="1">
      <c r="A63" s="412" t="s">
        <v>460</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c r="BN63" s="413"/>
      <c r="BO63" s="413"/>
      <c r="BP63" s="413"/>
      <c r="BQ63" s="413"/>
      <c r="BR63" s="413"/>
      <c r="BS63" s="413"/>
      <c r="BT63" s="413"/>
      <c r="BU63" s="413"/>
      <c r="BV63" s="413"/>
      <c r="BW63" s="413"/>
      <c r="BX63" s="323" t="s">
        <v>83</v>
      </c>
      <c r="BY63" s="323"/>
      <c r="BZ63" s="323"/>
      <c r="CA63" s="323"/>
      <c r="CB63" s="323"/>
      <c r="CC63" s="323"/>
      <c r="CD63" s="323"/>
      <c r="CE63" s="323"/>
      <c r="CF63" s="315" t="s">
        <v>84</v>
      </c>
      <c r="CG63" s="315"/>
      <c r="CH63" s="315"/>
      <c r="CI63" s="315"/>
      <c r="CJ63" s="315"/>
      <c r="CK63" s="315"/>
      <c r="CL63" s="315"/>
      <c r="CM63" s="315"/>
      <c r="CN63" s="315"/>
      <c r="CO63" s="315"/>
      <c r="CP63" s="315"/>
      <c r="CQ63" s="315"/>
      <c r="CR63" s="315"/>
      <c r="CS63" s="315" t="s">
        <v>462</v>
      </c>
      <c r="CT63" s="315"/>
      <c r="CU63" s="315"/>
      <c r="CV63" s="315"/>
      <c r="CW63" s="315"/>
      <c r="CX63" s="315"/>
      <c r="CY63" s="315"/>
      <c r="CZ63" s="315"/>
      <c r="DA63" s="315"/>
      <c r="DB63" s="315"/>
      <c r="DC63" s="315"/>
      <c r="DD63" s="315"/>
      <c r="DE63" s="315"/>
      <c r="DF63" s="316">
        <f>'Раздел II обосн. 2021.'!F39</f>
        <v>1000000</v>
      </c>
      <c r="DG63" s="316"/>
      <c r="DH63" s="316"/>
      <c r="DI63" s="316"/>
      <c r="DJ63" s="316"/>
      <c r="DK63" s="316"/>
      <c r="DL63" s="316"/>
      <c r="DM63" s="316"/>
      <c r="DN63" s="316"/>
      <c r="DO63" s="316"/>
      <c r="DP63" s="316"/>
      <c r="DQ63" s="316"/>
      <c r="DR63" s="316"/>
      <c r="DS63" s="316">
        <f>'Раздел II обосн. 2022.'!F39</f>
        <v>1000000</v>
      </c>
      <c r="DT63" s="316"/>
      <c r="DU63" s="316"/>
      <c r="DV63" s="316"/>
      <c r="DW63" s="316"/>
      <c r="DX63" s="316"/>
      <c r="DY63" s="316"/>
      <c r="DZ63" s="316"/>
      <c r="EA63" s="316"/>
      <c r="EB63" s="316"/>
      <c r="EC63" s="316"/>
      <c r="ED63" s="316"/>
      <c r="EE63" s="316"/>
      <c r="EF63" s="316">
        <f>'Раздел II обосн. 2023'!F39</f>
        <v>1000000</v>
      </c>
      <c r="EG63" s="316"/>
      <c r="EH63" s="316"/>
      <c r="EI63" s="316"/>
      <c r="EJ63" s="316"/>
      <c r="EK63" s="316"/>
      <c r="EL63" s="316"/>
      <c r="EM63" s="316"/>
      <c r="EN63" s="316"/>
      <c r="EO63" s="316"/>
      <c r="EP63" s="316"/>
      <c r="EQ63" s="316"/>
      <c r="ER63" s="316"/>
      <c r="ES63" s="311" t="s">
        <v>43</v>
      </c>
      <c r="ET63" s="311"/>
      <c r="EU63" s="311"/>
      <c r="EV63" s="311"/>
      <c r="EW63" s="311"/>
      <c r="EX63" s="311"/>
      <c r="EY63" s="311"/>
      <c r="EZ63" s="311"/>
      <c r="FA63" s="311"/>
      <c r="FB63" s="311"/>
      <c r="FC63" s="311"/>
      <c r="FD63" s="311"/>
      <c r="FE63" s="312"/>
      <c r="FF63" s="247">
        <v>1000000</v>
      </c>
      <c r="FG63" s="305">
        <f t="shared" si="1"/>
        <v>0</v>
      </c>
    </row>
    <row r="64" spans="1:163" ht="15" customHeight="1">
      <c r="A64" s="412"/>
      <c r="B64" s="413"/>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c r="AY64" s="413"/>
      <c r="AZ64" s="413"/>
      <c r="BA64" s="413"/>
      <c r="BB64" s="413"/>
      <c r="BC64" s="413"/>
      <c r="BD64" s="413"/>
      <c r="BE64" s="413"/>
      <c r="BF64" s="413"/>
      <c r="BG64" s="413"/>
      <c r="BH64" s="413"/>
      <c r="BI64" s="413"/>
      <c r="BJ64" s="413"/>
      <c r="BK64" s="413"/>
      <c r="BL64" s="413"/>
      <c r="BM64" s="413"/>
      <c r="BN64" s="413"/>
      <c r="BO64" s="413"/>
      <c r="BP64" s="413"/>
      <c r="BQ64" s="413"/>
      <c r="BR64" s="413"/>
      <c r="BS64" s="413"/>
      <c r="BT64" s="413"/>
      <c r="BU64" s="413"/>
      <c r="BV64" s="413"/>
      <c r="BW64" s="413"/>
      <c r="BX64" s="323"/>
      <c r="BY64" s="323"/>
      <c r="BZ64" s="323"/>
      <c r="CA64" s="323"/>
      <c r="CB64" s="323"/>
      <c r="CC64" s="323"/>
      <c r="CD64" s="323"/>
      <c r="CE64" s="323"/>
      <c r="CF64" s="315" t="s">
        <v>84</v>
      </c>
      <c r="CG64" s="315"/>
      <c r="CH64" s="315"/>
      <c r="CI64" s="315"/>
      <c r="CJ64" s="315"/>
      <c r="CK64" s="315"/>
      <c r="CL64" s="315"/>
      <c r="CM64" s="315"/>
      <c r="CN64" s="315"/>
      <c r="CO64" s="315"/>
      <c r="CP64" s="315"/>
      <c r="CQ64" s="315"/>
      <c r="CR64" s="315"/>
      <c r="CS64" s="315" t="s">
        <v>461</v>
      </c>
      <c r="CT64" s="315"/>
      <c r="CU64" s="315"/>
      <c r="CV64" s="315"/>
      <c r="CW64" s="315"/>
      <c r="CX64" s="315"/>
      <c r="CY64" s="315"/>
      <c r="CZ64" s="315"/>
      <c r="DA64" s="315"/>
      <c r="DB64" s="315"/>
      <c r="DC64" s="315"/>
      <c r="DD64" s="315"/>
      <c r="DE64" s="315"/>
      <c r="DF64" s="316">
        <f>'Раздел II обосн. 2021.'!F37</f>
        <v>0</v>
      </c>
      <c r="DG64" s="316"/>
      <c r="DH64" s="316"/>
      <c r="DI64" s="316"/>
      <c r="DJ64" s="316"/>
      <c r="DK64" s="316"/>
      <c r="DL64" s="316"/>
      <c r="DM64" s="316"/>
      <c r="DN64" s="316"/>
      <c r="DO64" s="316"/>
      <c r="DP64" s="316"/>
      <c r="DQ64" s="316"/>
      <c r="DR64" s="316"/>
      <c r="DS64" s="316">
        <v>0</v>
      </c>
      <c r="DT64" s="316"/>
      <c r="DU64" s="316"/>
      <c r="DV64" s="316"/>
      <c r="DW64" s="316"/>
      <c r="DX64" s="316"/>
      <c r="DY64" s="316"/>
      <c r="DZ64" s="316"/>
      <c r="EA64" s="316"/>
      <c r="EB64" s="316"/>
      <c r="EC64" s="316"/>
      <c r="ED64" s="316"/>
      <c r="EE64" s="316"/>
      <c r="EF64" s="316">
        <v>0</v>
      </c>
      <c r="EG64" s="316"/>
      <c r="EH64" s="316"/>
      <c r="EI64" s="316"/>
      <c r="EJ64" s="316"/>
      <c r="EK64" s="316"/>
      <c r="EL64" s="316"/>
      <c r="EM64" s="316"/>
      <c r="EN64" s="316"/>
      <c r="EO64" s="316"/>
      <c r="EP64" s="316"/>
      <c r="EQ64" s="316"/>
      <c r="ER64" s="316"/>
      <c r="ES64" s="311" t="s">
        <v>43</v>
      </c>
      <c r="ET64" s="311"/>
      <c r="EU64" s="311"/>
      <c r="EV64" s="311"/>
      <c r="EW64" s="311"/>
      <c r="EX64" s="311"/>
      <c r="EY64" s="311"/>
      <c r="EZ64" s="311"/>
      <c r="FA64" s="311"/>
      <c r="FB64" s="311"/>
      <c r="FC64" s="311"/>
      <c r="FD64" s="311"/>
      <c r="FE64" s="312"/>
      <c r="FG64" s="305">
        <f t="shared" si="1"/>
        <v>0</v>
      </c>
    </row>
    <row r="65" spans="1:163" ht="15" customHeight="1">
      <c r="A65" s="412"/>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13"/>
      <c r="AZ65" s="413"/>
      <c r="BA65" s="413"/>
      <c r="BB65" s="413"/>
      <c r="BC65" s="413"/>
      <c r="BD65" s="413"/>
      <c r="BE65" s="413"/>
      <c r="BF65" s="413"/>
      <c r="BG65" s="413"/>
      <c r="BH65" s="413"/>
      <c r="BI65" s="413"/>
      <c r="BJ65" s="413"/>
      <c r="BK65" s="413"/>
      <c r="BL65" s="413"/>
      <c r="BM65" s="413"/>
      <c r="BN65" s="413"/>
      <c r="BO65" s="413"/>
      <c r="BP65" s="413"/>
      <c r="BQ65" s="413"/>
      <c r="BR65" s="413"/>
      <c r="BS65" s="413"/>
      <c r="BT65" s="413"/>
      <c r="BU65" s="413"/>
      <c r="BV65" s="413"/>
      <c r="BW65" s="413"/>
      <c r="BX65" s="323"/>
      <c r="BY65" s="323"/>
      <c r="BZ65" s="323"/>
      <c r="CA65" s="323"/>
      <c r="CB65" s="323"/>
      <c r="CC65" s="323"/>
      <c r="CD65" s="323"/>
      <c r="CE65" s="323"/>
      <c r="CF65" s="315" t="s">
        <v>84</v>
      </c>
      <c r="CG65" s="315"/>
      <c r="CH65" s="315"/>
      <c r="CI65" s="315"/>
      <c r="CJ65" s="315"/>
      <c r="CK65" s="315"/>
      <c r="CL65" s="315"/>
      <c r="CM65" s="315"/>
      <c r="CN65" s="315"/>
      <c r="CO65" s="315"/>
      <c r="CP65" s="315"/>
      <c r="CQ65" s="315"/>
      <c r="CR65" s="315"/>
      <c r="CS65" s="315" t="s">
        <v>459</v>
      </c>
      <c r="CT65" s="315"/>
      <c r="CU65" s="315"/>
      <c r="CV65" s="315"/>
      <c r="CW65" s="315"/>
      <c r="CX65" s="315"/>
      <c r="CY65" s="315"/>
      <c r="CZ65" s="315"/>
      <c r="DA65" s="315"/>
      <c r="DB65" s="315"/>
      <c r="DC65" s="315"/>
      <c r="DD65" s="315"/>
      <c r="DE65" s="315"/>
      <c r="DF65" s="316">
        <f>'Раздел II обосн. 2021.'!F36</f>
        <v>1080</v>
      </c>
      <c r="DG65" s="316"/>
      <c r="DH65" s="316"/>
      <c r="DI65" s="316"/>
      <c r="DJ65" s="316"/>
      <c r="DK65" s="316"/>
      <c r="DL65" s="316"/>
      <c r="DM65" s="316"/>
      <c r="DN65" s="316"/>
      <c r="DO65" s="316"/>
      <c r="DP65" s="316"/>
      <c r="DQ65" s="316"/>
      <c r="DR65" s="316"/>
      <c r="DS65" s="316">
        <f>'Раздел II обосн. 2022.'!F36</f>
        <v>1080</v>
      </c>
      <c r="DT65" s="316"/>
      <c r="DU65" s="316"/>
      <c r="DV65" s="316"/>
      <c r="DW65" s="316"/>
      <c r="DX65" s="316"/>
      <c r="DY65" s="316"/>
      <c r="DZ65" s="316"/>
      <c r="EA65" s="316"/>
      <c r="EB65" s="316"/>
      <c r="EC65" s="316"/>
      <c r="ED65" s="316"/>
      <c r="EE65" s="316"/>
      <c r="EF65" s="316">
        <f>'Раздел II обосн. 2023'!F36</f>
        <v>1080</v>
      </c>
      <c r="EG65" s="316"/>
      <c r="EH65" s="316"/>
      <c r="EI65" s="316"/>
      <c r="EJ65" s="316"/>
      <c r="EK65" s="316"/>
      <c r="EL65" s="316"/>
      <c r="EM65" s="316"/>
      <c r="EN65" s="316"/>
      <c r="EO65" s="316"/>
      <c r="EP65" s="316"/>
      <c r="EQ65" s="316"/>
      <c r="ER65" s="316"/>
      <c r="ES65" s="311" t="s">
        <v>43</v>
      </c>
      <c r="ET65" s="311"/>
      <c r="EU65" s="311"/>
      <c r="EV65" s="311"/>
      <c r="EW65" s="311"/>
      <c r="EX65" s="311"/>
      <c r="EY65" s="311"/>
      <c r="EZ65" s="311"/>
      <c r="FA65" s="311"/>
      <c r="FB65" s="311"/>
      <c r="FC65" s="311"/>
      <c r="FD65" s="311"/>
      <c r="FE65" s="312"/>
      <c r="FF65" s="247">
        <v>1080</v>
      </c>
      <c r="FG65" s="305">
        <f t="shared" si="1"/>
        <v>0</v>
      </c>
    </row>
    <row r="66" spans="1:163" ht="22.5" customHeight="1">
      <c r="A66" s="404" t="s">
        <v>85</v>
      </c>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4"/>
      <c r="AY66" s="314"/>
      <c r="AZ66" s="314"/>
      <c r="BA66" s="314"/>
      <c r="BB66" s="314"/>
      <c r="BC66" s="314"/>
      <c r="BD66" s="314"/>
      <c r="BE66" s="314"/>
      <c r="BF66" s="314"/>
      <c r="BG66" s="314"/>
      <c r="BH66" s="314"/>
      <c r="BI66" s="314"/>
      <c r="BJ66" s="314"/>
      <c r="BK66" s="314"/>
      <c r="BL66" s="314"/>
      <c r="BM66" s="314"/>
      <c r="BN66" s="314"/>
      <c r="BO66" s="314"/>
      <c r="BP66" s="314"/>
      <c r="BQ66" s="314"/>
      <c r="BR66" s="314"/>
      <c r="BS66" s="314"/>
      <c r="BT66" s="314"/>
      <c r="BU66" s="314"/>
      <c r="BV66" s="314"/>
      <c r="BW66" s="314"/>
      <c r="BX66" s="315" t="s">
        <v>86</v>
      </c>
      <c r="BY66" s="315"/>
      <c r="BZ66" s="315"/>
      <c r="CA66" s="315"/>
      <c r="CB66" s="315"/>
      <c r="CC66" s="315"/>
      <c r="CD66" s="315"/>
      <c r="CE66" s="315"/>
      <c r="CF66" s="315" t="s">
        <v>87</v>
      </c>
      <c r="CG66" s="315"/>
      <c r="CH66" s="315"/>
      <c r="CI66" s="315"/>
      <c r="CJ66" s="315"/>
      <c r="CK66" s="315"/>
      <c r="CL66" s="315"/>
      <c r="CM66" s="315"/>
      <c r="CN66" s="315"/>
      <c r="CO66" s="315"/>
      <c r="CP66" s="315"/>
      <c r="CQ66" s="315"/>
      <c r="CR66" s="315"/>
      <c r="CS66" s="315"/>
      <c r="CT66" s="315"/>
      <c r="CU66" s="315"/>
      <c r="CV66" s="315"/>
      <c r="CW66" s="315"/>
      <c r="CX66" s="315"/>
      <c r="CY66" s="315"/>
      <c r="CZ66" s="315"/>
      <c r="DA66" s="315"/>
      <c r="DB66" s="315"/>
      <c r="DC66" s="315"/>
      <c r="DD66" s="315"/>
      <c r="DE66" s="315"/>
      <c r="DF66" s="316"/>
      <c r="DG66" s="316"/>
      <c r="DH66" s="316"/>
      <c r="DI66" s="316"/>
      <c r="DJ66" s="316"/>
      <c r="DK66" s="316"/>
      <c r="DL66" s="316"/>
      <c r="DM66" s="316"/>
      <c r="DN66" s="316"/>
      <c r="DO66" s="316"/>
      <c r="DP66" s="316"/>
      <c r="DQ66" s="316"/>
      <c r="DR66" s="316"/>
      <c r="DS66" s="316"/>
      <c r="DT66" s="316"/>
      <c r="DU66" s="316"/>
      <c r="DV66" s="316"/>
      <c r="DW66" s="316"/>
      <c r="DX66" s="316"/>
      <c r="DY66" s="316"/>
      <c r="DZ66" s="316"/>
      <c r="EA66" s="316"/>
      <c r="EB66" s="316"/>
      <c r="EC66" s="316"/>
      <c r="ED66" s="316"/>
      <c r="EE66" s="316"/>
      <c r="EF66" s="316"/>
      <c r="EG66" s="316"/>
      <c r="EH66" s="316"/>
      <c r="EI66" s="316"/>
      <c r="EJ66" s="316"/>
      <c r="EK66" s="316"/>
      <c r="EL66" s="316"/>
      <c r="EM66" s="316"/>
      <c r="EN66" s="316"/>
      <c r="EO66" s="316"/>
      <c r="EP66" s="316"/>
      <c r="EQ66" s="316"/>
      <c r="ER66" s="316"/>
      <c r="ES66" s="311" t="s">
        <v>43</v>
      </c>
      <c r="ET66" s="311"/>
      <c r="EU66" s="311"/>
      <c r="EV66" s="311"/>
      <c r="EW66" s="311"/>
      <c r="EX66" s="311"/>
      <c r="EY66" s="311"/>
      <c r="EZ66" s="311"/>
      <c r="FA66" s="311"/>
      <c r="FB66" s="311"/>
      <c r="FC66" s="311"/>
      <c r="FD66" s="311"/>
      <c r="FE66" s="312"/>
      <c r="FG66" s="305">
        <f t="shared" si="1"/>
        <v>0</v>
      </c>
    </row>
    <row r="67" spans="1:163" ht="22.5" customHeight="1">
      <c r="A67" s="404" t="s">
        <v>88</v>
      </c>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c r="BG67" s="314"/>
      <c r="BH67" s="314"/>
      <c r="BI67" s="314"/>
      <c r="BJ67" s="314"/>
      <c r="BK67" s="314"/>
      <c r="BL67" s="314"/>
      <c r="BM67" s="314"/>
      <c r="BN67" s="314"/>
      <c r="BO67" s="314"/>
      <c r="BP67" s="314"/>
      <c r="BQ67" s="314"/>
      <c r="BR67" s="314"/>
      <c r="BS67" s="314"/>
      <c r="BT67" s="314"/>
      <c r="BU67" s="314"/>
      <c r="BV67" s="314"/>
      <c r="BW67" s="314"/>
      <c r="BX67" s="315" t="s">
        <v>89</v>
      </c>
      <c r="BY67" s="315"/>
      <c r="BZ67" s="315"/>
      <c r="CA67" s="315"/>
      <c r="CB67" s="315"/>
      <c r="CC67" s="315"/>
      <c r="CD67" s="315"/>
      <c r="CE67" s="315"/>
      <c r="CF67" s="315" t="s">
        <v>90</v>
      </c>
      <c r="CG67" s="315"/>
      <c r="CH67" s="315"/>
      <c r="CI67" s="315"/>
      <c r="CJ67" s="315"/>
      <c r="CK67" s="315"/>
      <c r="CL67" s="315"/>
      <c r="CM67" s="315"/>
      <c r="CN67" s="315"/>
      <c r="CO67" s="315"/>
      <c r="CP67" s="315"/>
      <c r="CQ67" s="315"/>
      <c r="CR67" s="315"/>
      <c r="CS67" s="315" t="s">
        <v>471</v>
      </c>
      <c r="CT67" s="315"/>
      <c r="CU67" s="315"/>
      <c r="CV67" s="315"/>
      <c r="CW67" s="315"/>
      <c r="CX67" s="315"/>
      <c r="CY67" s="315"/>
      <c r="CZ67" s="315"/>
      <c r="DA67" s="315"/>
      <c r="DB67" s="315"/>
      <c r="DC67" s="315"/>
      <c r="DD67" s="315"/>
      <c r="DE67" s="315"/>
      <c r="DF67" s="316">
        <f>DF68+DF69</f>
        <v>8595203.55</v>
      </c>
      <c r="DG67" s="316"/>
      <c r="DH67" s="316"/>
      <c r="DI67" s="316"/>
      <c r="DJ67" s="316"/>
      <c r="DK67" s="316"/>
      <c r="DL67" s="316"/>
      <c r="DM67" s="316"/>
      <c r="DN67" s="316"/>
      <c r="DO67" s="316"/>
      <c r="DP67" s="316"/>
      <c r="DQ67" s="316"/>
      <c r="DR67" s="316"/>
      <c r="DS67" s="316">
        <f>DS68+DS69</f>
        <v>9344854.6</v>
      </c>
      <c r="DT67" s="316"/>
      <c r="DU67" s="316"/>
      <c r="DV67" s="316"/>
      <c r="DW67" s="316"/>
      <c r="DX67" s="316"/>
      <c r="DY67" s="316"/>
      <c r="DZ67" s="316"/>
      <c r="EA67" s="316"/>
      <c r="EB67" s="316"/>
      <c r="EC67" s="316"/>
      <c r="ED67" s="316"/>
      <c r="EE67" s="316"/>
      <c r="EF67" s="316">
        <f>EF68+EF69</f>
        <v>9350057.68</v>
      </c>
      <c r="EG67" s="316"/>
      <c r="EH67" s="316"/>
      <c r="EI67" s="316"/>
      <c r="EJ67" s="316"/>
      <c r="EK67" s="316"/>
      <c r="EL67" s="316"/>
      <c r="EM67" s="316"/>
      <c r="EN67" s="316"/>
      <c r="EO67" s="316"/>
      <c r="EP67" s="316"/>
      <c r="EQ67" s="316"/>
      <c r="ER67" s="316"/>
      <c r="ES67" s="311" t="s">
        <v>43</v>
      </c>
      <c r="ET67" s="311"/>
      <c r="EU67" s="311"/>
      <c r="EV67" s="311"/>
      <c r="EW67" s="311"/>
      <c r="EX67" s="311"/>
      <c r="EY67" s="311"/>
      <c r="EZ67" s="311"/>
      <c r="FA67" s="311"/>
      <c r="FB67" s="311"/>
      <c r="FC67" s="311"/>
      <c r="FD67" s="311"/>
      <c r="FE67" s="312"/>
      <c r="FG67" s="305">
        <f t="shared" si="1"/>
        <v>-8595203.55</v>
      </c>
    </row>
    <row r="68" spans="1:163" ht="22.5" customHeight="1">
      <c r="A68" s="414" t="s">
        <v>91</v>
      </c>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5"/>
      <c r="AH68" s="415"/>
      <c r="AI68" s="415"/>
      <c r="AJ68" s="415"/>
      <c r="AK68" s="415"/>
      <c r="AL68" s="415"/>
      <c r="AM68" s="415"/>
      <c r="AN68" s="415"/>
      <c r="AO68" s="415"/>
      <c r="AP68" s="415"/>
      <c r="AQ68" s="415"/>
      <c r="AR68" s="415"/>
      <c r="AS68" s="415"/>
      <c r="AT68" s="415"/>
      <c r="AU68" s="415"/>
      <c r="AV68" s="415"/>
      <c r="AW68" s="415"/>
      <c r="AX68" s="415"/>
      <c r="AY68" s="415"/>
      <c r="AZ68" s="415"/>
      <c r="BA68" s="415"/>
      <c r="BB68" s="415"/>
      <c r="BC68" s="415"/>
      <c r="BD68" s="415"/>
      <c r="BE68" s="415"/>
      <c r="BF68" s="415"/>
      <c r="BG68" s="415"/>
      <c r="BH68" s="415"/>
      <c r="BI68" s="415"/>
      <c r="BJ68" s="415"/>
      <c r="BK68" s="415"/>
      <c r="BL68" s="415"/>
      <c r="BM68" s="415"/>
      <c r="BN68" s="415"/>
      <c r="BO68" s="415"/>
      <c r="BP68" s="415"/>
      <c r="BQ68" s="415"/>
      <c r="BR68" s="415"/>
      <c r="BS68" s="415"/>
      <c r="BT68" s="415"/>
      <c r="BU68" s="415"/>
      <c r="BV68" s="415"/>
      <c r="BW68" s="415"/>
      <c r="BX68" s="315" t="s">
        <v>92</v>
      </c>
      <c r="BY68" s="315"/>
      <c r="BZ68" s="315"/>
      <c r="CA68" s="315"/>
      <c r="CB68" s="315"/>
      <c r="CC68" s="315"/>
      <c r="CD68" s="315"/>
      <c r="CE68" s="315"/>
      <c r="CF68" s="315" t="s">
        <v>90</v>
      </c>
      <c r="CG68" s="315"/>
      <c r="CH68" s="315"/>
      <c r="CI68" s="315"/>
      <c r="CJ68" s="315"/>
      <c r="CK68" s="315"/>
      <c r="CL68" s="315"/>
      <c r="CM68" s="315"/>
      <c r="CN68" s="315"/>
      <c r="CO68" s="315"/>
      <c r="CP68" s="315"/>
      <c r="CQ68" s="315"/>
      <c r="CR68" s="315"/>
      <c r="CS68" s="315" t="s">
        <v>471</v>
      </c>
      <c r="CT68" s="315"/>
      <c r="CU68" s="315"/>
      <c r="CV68" s="315"/>
      <c r="CW68" s="315"/>
      <c r="CX68" s="315"/>
      <c r="CY68" s="315"/>
      <c r="CZ68" s="315"/>
      <c r="DA68" s="315"/>
      <c r="DB68" s="315"/>
      <c r="DC68" s="315"/>
      <c r="DD68" s="315"/>
      <c r="DE68" s="315"/>
      <c r="DF68" s="316">
        <f>'Раздел II обосн. 2021.'!D50</f>
        <v>8595203.55</v>
      </c>
      <c r="DG68" s="316"/>
      <c r="DH68" s="316"/>
      <c r="DI68" s="316"/>
      <c r="DJ68" s="316"/>
      <c r="DK68" s="316"/>
      <c r="DL68" s="316"/>
      <c r="DM68" s="316"/>
      <c r="DN68" s="316"/>
      <c r="DO68" s="316"/>
      <c r="DP68" s="316"/>
      <c r="DQ68" s="316"/>
      <c r="DR68" s="316"/>
      <c r="DS68" s="316">
        <f>'Раздел II обосн. 2022.'!D50</f>
        <v>9344854.6</v>
      </c>
      <c r="DT68" s="316"/>
      <c r="DU68" s="316"/>
      <c r="DV68" s="316"/>
      <c r="DW68" s="316"/>
      <c r="DX68" s="316"/>
      <c r="DY68" s="316"/>
      <c r="DZ68" s="316"/>
      <c r="EA68" s="316"/>
      <c r="EB68" s="316"/>
      <c r="EC68" s="316"/>
      <c r="ED68" s="316"/>
      <c r="EE68" s="316"/>
      <c r="EF68" s="316">
        <f>'Раздел II обосн. 2023'!D50</f>
        <v>9350057.68</v>
      </c>
      <c r="EG68" s="316"/>
      <c r="EH68" s="316"/>
      <c r="EI68" s="316"/>
      <c r="EJ68" s="316"/>
      <c r="EK68" s="316"/>
      <c r="EL68" s="316"/>
      <c r="EM68" s="316"/>
      <c r="EN68" s="316"/>
      <c r="EO68" s="316"/>
      <c r="EP68" s="316"/>
      <c r="EQ68" s="316"/>
      <c r="ER68" s="316"/>
      <c r="ES68" s="311" t="s">
        <v>43</v>
      </c>
      <c r="ET68" s="311"/>
      <c r="EU68" s="311"/>
      <c r="EV68" s="311"/>
      <c r="EW68" s="311"/>
      <c r="EX68" s="311"/>
      <c r="EY68" s="311"/>
      <c r="EZ68" s="311"/>
      <c r="FA68" s="311"/>
      <c r="FB68" s="311"/>
      <c r="FC68" s="311"/>
      <c r="FD68" s="311"/>
      <c r="FE68" s="312"/>
      <c r="FF68" s="259">
        <v>8595203.55</v>
      </c>
      <c r="FG68" s="305">
        <f t="shared" si="1"/>
        <v>0</v>
      </c>
    </row>
    <row r="69" spans="1:163" ht="16.5" customHeight="1">
      <c r="A69" s="414" t="s">
        <v>93</v>
      </c>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5"/>
      <c r="AY69" s="415"/>
      <c r="AZ69" s="415"/>
      <c r="BA69" s="415"/>
      <c r="BB69" s="415"/>
      <c r="BC69" s="415"/>
      <c r="BD69" s="415"/>
      <c r="BE69" s="415"/>
      <c r="BF69" s="415"/>
      <c r="BG69" s="415"/>
      <c r="BH69" s="415"/>
      <c r="BI69" s="415"/>
      <c r="BJ69" s="415"/>
      <c r="BK69" s="415"/>
      <c r="BL69" s="415"/>
      <c r="BM69" s="415"/>
      <c r="BN69" s="415"/>
      <c r="BO69" s="415"/>
      <c r="BP69" s="415"/>
      <c r="BQ69" s="415"/>
      <c r="BR69" s="415"/>
      <c r="BS69" s="415"/>
      <c r="BT69" s="415"/>
      <c r="BU69" s="415"/>
      <c r="BV69" s="415"/>
      <c r="BW69" s="415"/>
      <c r="BX69" s="315" t="s">
        <v>94</v>
      </c>
      <c r="BY69" s="315"/>
      <c r="BZ69" s="315"/>
      <c r="CA69" s="315"/>
      <c r="CB69" s="315"/>
      <c r="CC69" s="315"/>
      <c r="CD69" s="315"/>
      <c r="CE69" s="315"/>
      <c r="CF69" s="315" t="s">
        <v>90</v>
      </c>
      <c r="CG69" s="315"/>
      <c r="CH69" s="315"/>
      <c r="CI69" s="315"/>
      <c r="CJ69" s="315"/>
      <c r="CK69" s="315"/>
      <c r="CL69" s="315"/>
      <c r="CM69" s="315"/>
      <c r="CN69" s="315"/>
      <c r="CO69" s="315"/>
      <c r="CP69" s="315"/>
      <c r="CQ69" s="315"/>
      <c r="CR69" s="315"/>
      <c r="CS69" s="315"/>
      <c r="CT69" s="315"/>
      <c r="CU69" s="315"/>
      <c r="CV69" s="315"/>
      <c r="CW69" s="315"/>
      <c r="CX69" s="315"/>
      <c r="CY69" s="315"/>
      <c r="CZ69" s="315"/>
      <c r="DA69" s="315"/>
      <c r="DB69" s="315"/>
      <c r="DC69" s="315"/>
      <c r="DD69" s="315"/>
      <c r="DE69" s="315"/>
      <c r="DF69" s="316"/>
      <c r="DG69" s="316"/>
      <c r="DH69" s="316"/>
      <c r="DI69" s="316"/>
      <c r="DJ69" s="316"/>
      <c r="DK69" s="316"/>
      <c r="DL69" s="316"/>
      <c r="DM69" s="316"/>
      <c r="DN69" s="316"/>
      <c r="DO69" s="316"/>
      <c r="DP69" s="316"/>
      <c r="DQ69" s="316"/>
      <c r="DR69" s="316"/>
      <c r="DS69" s="316"/>
      <c r="DT69" s="316"/>
      <c r="DU69" s="316"/>
      <c r="DV69" s="316"/>
      <c r="DW69" s="316"/>
      <c r="DX69" s="316"/>
      <c r="DY69" s="316"/>
      <c r="DZ69" s="316"/>
      <c r="EA69" s="316"/>
      <c r="EB69" s="316"/>
      <c r="EC69" s="316"/>
      <c r="ED69" s="316"/>
      <c r="EE69" s="316"/>
      <c r="EF69" s="316"/>
      <c r="EG69" s="316"/>
      <c r="EH69" s="316"/>
      <c r="EI69" s="316"/>
      <c r="EJ69" s="316"/>
      <c r="EK69" s="316"/>
      <c r="EL69" s="316"/>
      <c r="EM69" s="316"/>
      <c r="EN69" s="316"/>
      <c r="EO69" s="316"/>
      <c r="EP69" s="316"/>
      <c r="EQ69" s="316"/>
      <c r="ER69" s="316"/>
      <c r="ES69" s="311" t="s">
        <v>43</v>
      </c>
      <c r="ET69" s="311"/>
      <c r="EU69" s="311"/>
      <c r="EV69" s="311"/>
      <c r="EW69" s="311"/>
      <c r="EX69" s="311"/>
      <c r="EY69" s="311"/>
      <c r="EZ69" s="311"/>
      <c r="FA69" s="311"/>
      <c r="FB69" s="311"/>
      <c r="FC69" s="311"/>
      <c r="FD69" s="311"/>
      <c r="FE69" s="312"/>
      <c r="FG69" s="305">
        <f t="shared" si="1"/>
        <v>0</v>
      </c>
    </row>
    <row r="70" spans="1:163" ht="10.5" customHeight="1">
      <c r="A70" s="404" t="s">
        <v>95</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c r="BC70" s="314"/>
      <c r="BD70" s="314"/>
      <c r="BE70" s="314"/>
      <c r="BF70" s="314"/>
      <c r="BG70" s="314"/>
      <c r="BH70" s="314"/>
      <c r="BI70" s="314"/>
      <c r="BJ70" s="314"/>
      <c r="BK70" s="314"/>
      <c r="BL70" s="314"/>
      <c r="BM70" s="314"/>
      <c r="BN70" s="314"/>
      <c r="BO70" s="314"/>
      <c r="BP70" s="314"/>
      <c r="BQ70" s="314"/>
      <c r="BR70" s="314"/>
      <c r="BS70" s="314"/>
      <c r="BT70" s="314"/>
      <c r="BU70" s="314"/>
      <c r="BV70" s="314"/>
      <c r="BW70" s="314"/>
      <c r="BX70" s="315" t="s">
        <v>96</v>
      </c>
      <c r="BY70" s="315"/>
      <c r="BZ70" s="315"/>
      <c r="CA70" s="315"/>
      <c r="CB70" s="315"/>
      <c r="CC70" s="315"/>
      <c r="CD70" s="315"/>
      <c r="CE70" s="315"/>
      <c r="CF70" s="315" t="s">
        <v>97</v>
      </c>
      <c r="CG70" s="315"/>
      <c r="CH70" s="315"/>
      <c r="CI70" s="315"/>
      <c r="CJ70" s="315"/>
      <c r="CK70" s="315"/>
      <c r="CL70" s="315"/>
      <c r="CM70" s="315"/>
      <c r="CN70" s="315"/>
      <c r="CO70" s="315"/>
      <c r="CP70" s="315"/>
      <c r="CQ70" s="315"/>
      <c r="CR70" s="315"/>
      <c r="CS70" s="315"/>
      <c r="CT70" s="315"/>
      <c r="CU70" s="315"/>
      <c r="CV70" s="315"/>
      <c r="CW70" s="315"/>
      <c r="CX70" s="315"/>
      <c r="CY70" s="315"/>
      <c r="CZ70" s="315"/>
      <c r="DA70" s="315"/>
      <c r="DB70" s="315"/>
      <c r="DC70" s="315"/>
      <c r="DD70" s="315"/>
      <c r="DE70" s="315"/>
      <c r="DF70" s="316"/>
      <c r="DG70" s="316"/>
      <c r="DH70" s="316"/>
      <c r="DI70" s="316"/>
      <c r="DJ70" s="316"/>
      <c r="DK70" s="316"/>
      <c r="DL70" s="316"/>
      <c r="DM70" s="316"/>
      <c r="DN70" s="316"/>
      <c r="DO70" s="316"/>
      <c r="DP70" s="316"/>
      <c r="DQ70" s="316"/>
      <c r="DR70" s="316"/>
      <c r="DS70" s="316"/>
      <c r="DT70" s="316"/>
      <c r="DU70" s="316"/>
      <c r="DV70" s="316"/>
      <c r="DW70" s="316"/>
      <c r="DX70" s="316"/>
      <c r="DY70" s="316"/>
      <c r="DZ70" s="316"/>
      <c r="EA70" s="316"/>
      <c r="EB70" s="316"/>
      <c r="EC70" s="316"/>
      <c r="ED70" s="316"/>
      <c r="EE70" s="316"/>
      <c r="EF70" s="316"/>
      <c r="EG70" s="316"/>
      <c r="EH70" s="316"/>
      <c r="EI70" s="316"/>
      <c r="EJ70" s="316"/>
      <c r="EK70" s="316"/>
      <c r="EL70" s="316"/>
      <c r="EM70" s="316"/>
      <c r="EN70" s="316"/>
      <c r="EO70" s="316"/>
      <c r="EP70" s="316"/>
      <c r="EQ70" s="316"/>
      <c r="ER70" s="316"/>
      <c r="ES70" s="311" t="s">
        <v>43</v>
      </c>
      <c r="ET70" s="311"/>
      <c r="EU70" s="311"/>
      <c r="EV70" s="311"/>
      <c r="EW70" s="311"/>
      <c r="EX70" s="311"/>
      <c r="EY70" s="311"/>
      <c r="EZ70" s="311"/>
      <c r="FA70" s="311"/>
      <c r="FB70" s="311"/>
      <c r="FC70" s="311"/>
      <c r="FD70" s="311"/>
      <c r="FE70" s="312"/>
      <c r="FG70" s="305">
        <f t="shared" si="1"/>
        <v>0</v>
      </c>
    </row>
    <row r="71" spans="1:163" ht="10.5" customHeight="1">
      <c r="A71" s="404" t="s">
        <v>98</v>
      </c>
      <c r="B71" s="314"/>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c r="BA71" s="314"/>
      <c r="BB71" s="314"/>
      <c r="BC71" s="314"/>
      <c r="BD71" s="314"/>
      <c r="BE71" s="314"/>
      <c r="BF71" s="314"/>
      <c r="BG71" s="314"/>
      <c r="BH71" s="314"/>
      <c r="BI71" s="314"/>
      <c r="BJ71" s="314"/>
      <c r="BK71" s="314"/>
      <c r="BL71" s="314"/>
      <c r="BM71" s="314"/>
      <c r="BN71" s="314"/>
      <c r="BO71" s="314"/>
      <c r="BP71" s="314"/>
      <c r="BQ71" s="314"/>
      <c r="BR71" s="314"/>
      <c r="BS71" s="314"/>
      <c r="BT71" s="314"/>
      <c r="BU71" s="314"/>
      <c r="BV71" s="314"/>
      <c r="BW71" s="314"/>
      <c r="BX71" s="315" t="s">
        <v>99</v>
      </c>
      <c r="BY71" s="315"/>
      <c r="BZ71" s="315"/>
      <c r="CA71" s="315"/>
      <c r="CB71" s="315"/>
      <c r="CC71" s="315"/>
      <c r="CD71" s="315"/>
      <c r="CE71" s="315"/>
      <c r="CF71" s="315" t="s">
        <v>100</v>
      </c>
      <c r="CG71" s="315"/>
      <c r="CH71" s="315"/>
      <c r="CI71" s="315"/>
      <c r="CJ71" s="315"/>
      <c r="CK71" s="315"/>
      <c r="CL71" s="315"/>
      <c r="CM71" s="315"/>
      <c r="CN71" s="315"/>
      <c r="CO71" s="315"/>
      <c r="CP71" s="315"/>
      <c r="CQ71" s="315"/>
      <c r="CR71" s="315"/>
      <c r="CS71" s="315"/>
      <c r="CT71" s="315"/>
      <c r="CU71" s="315"/>
      <c r="CV71" s="315"/>
      <c r="CW71" s="315"/>
      <c r="CX71" s="315"/>
      <c r="CY71" s="315"/>
      <c r="CZ71" s="315"/>
      <c r="DA71" s="315"/>
      <c r="DB71" s="315"/>
      <c r="DC71" s="315"/>
      <c r="DD71" s="315"/>
      <c r="DE71" s="315"/>
      <c r="DF71" s="316"/>
      <c r="DG71" s="316"/>
      <c r="DH71" s="316"/>
      <c r="DI71" s="316"/>
      <c r="DJ71" s="316"/>
      <c r="DK71" s="316"/>
      <c r="DL71" s="316"/>
      <c r="DM71" s="316"/>
      <c r="DN71" s="316"/>
      <c r="DO71" s="316"/>
      <c r="DP71" s="316"/>
      <c r="DQ71" s="316"/>
      <c r="DR71" s="316"/>
      <c r="DS71" s="316"/>
      <c r="DT71" s="316"/>
      <c r="DU71" s="316"/>
      <c r="DV71" s="316"/>
      <c r="DW71" s="316"/>
      <c r="DX71" s="316"/>
      <c r="DY71" s="316"/>
      <c r="DZ71" s="316"/>
      <c r="EA71" s="316"/>
      <c r="EB71" s="316"/>
      <c r="EC71" s="316"/>
      <c r="ED71" s="316"/>
      <c r="EE71" s="316"/>
      <c r="EF71" s="316"/>
      <c r="EG71" s="316"/>
      <c r="EH71" s="316"/>
      <c r="EI71" s="316"/>
      <c r="EJ71" s="316"/>
      <c r="EK71" s="316"/>
      <c r="EL71" s="316"/>
      <c r="EM71" s="316"/>
      <c r="EN71" s="316"/>
      <c r="EO71" s="316"/>
      <c r="EP71" s="316"/>
      <c r="EQ71" s="316"/>
      <c r="ER71" s="316"/>
      <c r="ES71" s="311" t="s">
        <v>43</v>
      </c>
      <c r="ET71" s="311"/>
      <c r="EU71" s="311"/>
      <c r="EV71" s="311"/>
      <c r="EW71" s="311"/>
      <c r="EX71" s="311"/>
      <c r="EY71" s="311"/>
      <c r="EZ71" s="311"/>
      <c r="FA71" s="311"/>
      <c r="FB71" s="311"/>
      <c r="FC71" s="311"/>
      <c r="FD71" s="311"/>
      <c r="FE71" s="312"/>
      <c r="FG71" s="305">
        <f t="shared" si="1"/>
        <v>0</v>
      </c>
    </row>
    <row r="72" spans="1:163" ht="21" customHeight="1">
      <c r="A72" s="404" t="s">
        <v>101</v>
      </c>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4"/>
      <c r="AV72" s="314"/>
      <c r="AW72" s="314"/>
      <c r="AX72" s="314"/>
      <c r="AY72" s="314"/>
      <c r="AZ72" s="314"/>
      <c r="BA72" s="314"/>
      <c r="BB72" s="314"/>
      <c r="BC72" s="314"/>
      <c r="BD72" s="314"/>
      <c r="BE72" s="314"/>
      <c r="BF72" s="314"/>
      <c r="BG72" s="314"/>
      <c r="BH72" s="314"/>
      <c r="BI72" s="314"/>
      <c r="BJ72" s="314"/>
      <c r="BK72" s="314"/>
      <c r="BL72" s="314"/>
      <c r="BM72" s="314"/>
      <c r="BN72" s="314"/>
      <c r="BO72" s="314"/>
      <c r="BP72" s="314"/>
      <c r="BQ72" s="314"/>
      <c r="BR72" s="314"/>
      <c r="BS72" s="314"/>
      <c r="BT72" s="314"/>
      <c r="BU72" s="314"/>
      <c r="BV72" s="314"/>
      <c r="BW72" s="314"/>
      <c r="BX72" s="315" t="s">
        <v>102</v>
      </c>
      <c r="BY72" s="315"/>
      <c r="BZ72" s="315"/>
      <c r="CA72" s="315"/>
      <c r="CB72" s="315"/>
      <c r="CC72" s="315"/>
      <c r="CD72" s="315"/>
      <c r="CE72" s="315"/>
      <c r="CF72" s="315" t="s">
        <v>103</v>
      </c>
      <c r="CG72" s="315"/>
      <c r="CH72" s="315"/>
      <c r="CI72" s="315"/>
      <c r="CJ72" s="315"/>
      <c r="CK72" s="315"/>
      <c r="CL72" s="315"/>
      <c r="CM72" s="315"/>
      <c r="CN72" s="315"/>
      <c r="CO72" s="315"/>
      <c r="CP72" s="315"/>
      <c r="CQ72" s="315"/>
      <c r="CR72" s="315"/>
      <c r="CS72" s="315"/>
      <c r="CT72" s="315"/>
      <c r="CU72" s="315"/>
      <c r="CV72" s="315"/>
      <c r="CW72" s="315"/>
      <c r="CX72" s="315"/>
      <c r="CY72" s="315"/>
      <c r="CZ72" s="315"/>
      <c r="DA72" s="315"/>
      <c r="DB72" s="315"/>
      <c r="DC72" s="315"/>
      <c r="DD72" s="315"/>
      <c r="DE72" s="315"/>
      <c r="DF72" s="316"/>
      <c r="DG72" s="316"/>
      <c r="DH72" s="316"/>
      <c r="DI72" s="316"/>
      <c r="DJ72" s="316"/>
      <c r="DK72" s="316"/>
      <c r="DL72" s="316"/>
      <c r="DM72" s="316"/>
      <c r="DN72" s="316"/>
      <c r="DO72" s="316"/>
      <c r="DP72" s="316"/>
      <c r="DQ72" s="316"/>
      <c r="DR72" s="316"/>
      <c r="DS72" s="316"/>
      <c r="DT72" s="316"/>
      <c r="DU72" s="316"/>
      <c r="DV72" s="316"/>
      <c r="DW72" s="316"/>
      <c r="DX72" s="316"/>
      <c r="DY72" s="316"/>
      <c r="DZ72" s="316"/>
      <c r="EA72" s="316"/>
      <c r="EB72" s="316"/>
      <c r="EC72" s="316"/>
      <c r="ED72" s="316"/>
      <c r="EE72" s="316"/>
      <c r="EF72" s="316"/>
      <c r="EG72" s="316"/>
      <c r="EH72" s="316"/>
      <c r="EI72" s="316"/>
      <c r="EJ72" s="316"/>
      <c r="EK72" s="316"/>
      <c r="EL72" s="316"/>
      <c r="EM72" s="316"/>
      <c r="EN72" s="316"/>
      <c r="EO72" s="316"/>
      <c r="EP72" s="316"/>
      <c r="EQ72" s="316"/>
      <c r="ER72" s="316"/>
      <c r="ES72" s="311" t="s">
        <v>43</v>
      </c>
      <c r="ET72" s="311"/>
      <c r="EU72" s="311"/>
      <c r="EV72" s="311"/>
      <c r="EW72" s="311"/>
      <c r="EX72" s="311"/>
      <c r="EY72" s="311"/>
      <c r="EZ72" s="311"/>
      <c r="FA72" s="311"/>
      <c r="FB72" s="311"/>
      <c r="FC72" s="311"/>
      <c r="FD72" s="311"/>
      <c r="FE72" s="312"/>
      <c r="FG72" s="305">
        <f t="shared" si="1"/>
        <v>0</v>
      </c>
    </row>
    <row r="73" spans="1:163" ht="21.75" customHeight="1">
      <c r="A73" s="414" t="s">
        <v>104</v>
      </c>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5"/>
      <c r="AY73" s="415"/>
      <c r="AZ73" s="415"/>
      <c r="BA73" s="415"/>
      <c r="BB73" s="415"/>
      <c r="BC73" s="415"/>
      <c r="BD73" s="415"/>
      <c r="BE73" s="415"/>
      <c r="BF73" s="415"/>
      <c r="BG73" s="415"/>
      <c r="BH73" s="415"/>
      <c r="BI73" s="415"/>
      <c r="BJ73" s="415"/>
      <c r="BK73" s="415"/>
      <c r="BL73" s="415"/>
      <c r="BM73" s="415"/>
      <c r="BN73" s="415"/>
      <c r="BO73" s="415"/>
      <c r="BP73" s="415"/>
      <c r="BQ73" s="415"/>
      <c r="BR73" s="415"/>
      <c r="BS73" s="415"/>
      <c r="BT73" s="415"/>
      <c r="BU73" s="415"/>
      <c r="BV73" s="415"/>
      <c r="BW73" s="415"/>
      <c r="BX73" s="315" t="s">
        <v>105</v>
      </c>
      <c r="BY73" s="315"/>
      <c r="BZ73" s="315"/>
      <c r="CA73" s="315"/>
      <c r="CB73" s="315"/>
      <c r="CC73" s="315"/>
      <c r="CD73" s="315"/>
      <c r="CE73" s="315"/>
      <c r="CF73" s="315" t="s">
        <v>103</v>
      </c>
      <c r="CG73" s="315"/>
      <c r="CH73" s="315"/>
      <c r="CI73" s="315"/>
      <c r="CJ73" s="315"/>
      <c r="CK73" s="315"/>
      <c r="CL73" s="315"/>
      <c r="CM73" s="315"/>
      <c r="CN73" s="315"/>
      <c r="CO73" s="315"/>
      <c r="CP73" s="315"/>
      <c r="CQ73" s="315"/>
      <c r="CR73" s="315"/>
      <c r="CS73" s="315"/>
      <c r="CT73" s="315"/>
      <c r="CU73" s="315"/>
      <c r="CV73" s="315"/>
      <c r="CW73" s="315"/>
      <c r="CX73" s="315"/>
      <c r="CY73" s="315"/>
      <c r="CZ73" s="315"/>
      <c r="DA73" s="315"/>
      <c r="DB73" s="315"/>
      <c r="DC73" s="315"/>
      <c r="DD73" s="315"/>
      <c r="DE73" s="315"/>
      <c r="DF73" s="316"/>
      <c r="DG73" s="316"/>
      <c r="DH73" s="316"/>
      <c r="DI73" s="316"/>
      <c r="DJ73" s="316"/>
      <c r="DK73" s="316"/>
      <c r="DL73" s="316"/>
      <c r="DM73" s="316"/>
      <c r="DN73" s="316"/>
      <c r="DO73" s="316"/>
      <c r="DP73" s="316"/>
      <c r="DQ73" s="316"/>
      <c r="DR73" s="316"/>
      <c r="DS73" s="316"/>
      <c r="DT73" s="316"/>
      <c r="DU73" s="316"/>
      <c r="DV73" s="316"/>
      <c r="DW73" s="316"/>
      <c r="DX73" s="316"/>
      <c r="DY73" s="316"/>
      <c r="DZ73" s="316"/>
      <c r="EA73" s="316"/>
      <c r="EB73" s="316"/>
      <c r="EC73" s="316"/>
      <c r="ED73" s="316"/>
      <c r="EE73" s="316"/>
      <c r="EF73" s="316"/>
      <c r="EG73" s="316"/>
      <c r="EH73" s="316"/>
      <c r="EI73" s="316"/>
      <c r="EJ73" s="316"/>
      <c r="EK73" s="316"/>
      <c r="EL73" s="316"/>
      <c r="EM73" s="316"/>
      <c r="EN73" s="316"/>
      <c r="EO73" s="316"/>
      <c r="EP73" s="316"/>
      <c r="EQ73" s="316"/>
      <c r="ER73" s="316"/>
      <c r="ES73" s="311" t="s">
        <v>43</v>
      </c>
      <c r="ET73" s="311"/>
      <c r="EU73" s="311"/>
      <c r="EV73" s="311"/>
      <c r="EW73" s="311"/>
      <c r="EX73" s="311"/>
      <c r="EY73" s="311"/>
      <c r="EZ73" s="311"/>
      <c r="FA73" s="311"/>
      <c r="FB73" s="311"/>
      <c r="FC73" s="311"/>
      <c r="FD73" s="311"/>
      <c r="FE73" s="312"/>
      <c r="FG73" s="305">
        <f t="shared" si="1"/>
        <v>0</v>
      </c>
    </row>
    <row r="74" spans="1:163" ht="10.5" customHeight="1">
      <c r="A74" s="414" t="s">
        <v>106</v>
      </c>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5"/>
      <c r="AY74" s="415"/>
      <c r="AZ74" s="415"/>
      <c r="BA74" s="415"/>
      <c r="BB74" s="415"/>
      <c r="BC74" s="415"/>
      <c r="BD74" s="415"/>
      <c r="BE74" s="415"/>
      <c r="BF74" s="415"/>
      <c r="BG74" s="415"/>
      <c r="BH74" s="415"/>
      <c r="BI74" s="415"/>
      <c r="BJ74" s="415"/>
      <c r="BK74" s="415"/>
      <c r="BL74" s="415"/>
      <c r="BM74" s="415"/>
      <c r="BN74" s="415"/>
      <c r="BO74" s="415"/>
      <c r="BP74" s="415"/>
      <c r="BQ74" s="415"/>
      <c r="BR74" s="415"/>
      <c r="BS74" s="415"/>
      <c r="BT74" s="415"/>
      <c r="BU74" s="415"/>
      <c r="BV74" s="415"/>
      <c r="BW74" s="415"/>
      <c r="BX74" s="315" t="s">
        <v>107</v>
      </c>
      <c r="BY74" s="315"/>
      <c r="BZ74" s="315"/>
      <c r="CA74" s="315"/>
      <c r="CB74" s="315"/>
      <c r="CC74" s="315"/>
      <c r="CD74" s="315"/>
      <c r="CE74" s="315"/>
      <c r="CF74" s="315" t="s">
        <v>103</v>
      </c>
      <c r="CG74" s="315"/>
      <c r="CH74" s="315"/>
      <c r="CI74" s="315"/>
      <c r="CJ74" s="315"/>
      <c r="CK74" s="315"/>
      <c r="CL74" s="315"/>
      <c r="CM74" s="315"/>
      <c r="CN74" s="315"/>
      <c r="CO74" s="315"/>
      <c r="CP74" s="315"/>
      <c r="CQ74" s="315"/>
      <c r="CR74" s="315"/>
      <c r="CS74" s="315"/>
      <c r="CT74" s="315"/>
      <c r="CU74" s="315"/>
      <c r="CV74" s="315"/>
      <c r="CW74" s="315"/>
      <c r="CX74" s="315"/>
      <c r="CY74" s="315"/>
      <c r="CZ74" s="315"/>
      <c r="DA74" s="315"/>
      <c r="DB74" s="315"/>
      <c r="DC74" s="315"/>
      <c r="DD74" s="315"/>
      <c r="DE74" s="315"/>
      <c r="DF74" s="316"/>
      <c r="DG74" s="316"/>
      <c r="DH74" s="316"/>
      <c r="DI74" s="316"/>
      <c r="DJ74" s="316"/>
      <c r="DK74" s="316"/>
      <c r="DL74" s="316"/>
      <c r="DM74" s="316"/>
      <c r="DN74" s="316"/>
      <c r="DO74" s="316"/>
      <c r="DP74" s="316"/>
      <c r="DQ74" s="316"/>
      <c r="DR74" s="316"/>
      <c r="DS74" s="316"/>
      <c r="DT74" s="316"/>
      <c r="DU74" s="316"/>
      <c r="DV74" s="316"/>
      <c r="DW74" s="316"/>
      <c r="DX74" s="316"/>
      <c r="DY74" s="316"/>
      <c r="DZ74" s="316"/>
      <c r="EA74" s="316"/>
      <c r="EB74" s="316"/>
      <c r="EC74" s="316"/>
      <c r="ED74" s="316"/>
      <c r="EE74" s="316"/>
      <c r="EF74" s="316"/>
      <c r="EG74" s="316"/>
      <c r="EH74" s="316"/>
      <c r="EI74" s="316"/>
      <c r="EJ74" s="316"/>
      <c r="EK74" s="316"/>
      <c r="EL74" s="316"/>
      <c r="EM74" s="316"/>
      <c r="EN74" s="316"/>
      <c r="EO74" s="316"/>
      <c r="EP74" s="316"/>
      <c r="EQ74" s="316"/>
      <c r="ER74" s="316"/>
      <c r="ES74" s="311" t="s">
        <v>43</v>
      </c>
      <c r="ET74" s="311"/>
      <c r="EU74" s="311"/>
      <c r="EV74" s="311"/>
      <c r="EW74" s="311"/>
      <c r="EX74" s="311"/>
      <c r="EY74" s="311"/>
      <c r="EZ74" s="311"/>
      <c r="FA74" s="311"/>
      <c r="FB74" s="311"/>
      <c r="FC74" s="311"/>
      <c r="FD74" s="311"/>
      <c r="FE74" s="312"/>
      <c r="FG74" s="305">
        <f t="shared" si="1"/>
        <v>0</v>
      </c>
    </row>
    <row r="75" spans="1:163" ht="10.5" customHeight="1">
      <c r="A75" s="393" t="s">
        <v>108</v>
      </c>
      <c r="B75" s="394"/>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394"/>
      <c r="AZ75" s="394"/>
      <c r="BA75" s="394"/>
      <c r="BB75" s="394"/>
      <c r="BC75" s="394"/>
      <c r="BD75" s="394"/>
      <c r="BE75" s="394"/>
      <c r="BF75" s="394"/>
      <c r="BG75" s="394"/>
      <c r="BH75" s="394"/>
      <c r="BI75" s="394"/>
      <c r="BJ75" s="394"/>
      <c r="BK75" s="394"/>
      <c r="BL75" s="394"/>
      <c r="BM75" s="394"/>
      <c r="BN75" s="394"/>
      <c r="BO75" s="394"/>
      <c r="BP75" s="394"/>
      <c r="BQ75" s="394"/>
      <c r="BR75" s="394"/>
      <c r="BS75" s="394"/>
      <c r="BT75" s="394"/>
      <c r="BU75" s="394"/>
      <c r="BV75" s="394"/>
      <c r="BW75" s="394"/>
      <c r="BX75" s="315" t="s">
        <v>109</v>
      </c>
      <c r="BY75" s="315"/>
      <c r="BZ75" s="315"/>
      <c r="CA75" s="315"/>
      <c r="CB75" s="315"/>
      <c r="CC75" s="315"/>
      <c r="CD75" s="315"/>
      <c r="CE75" s="315"/>
      <c r="CF75" s="315" t="s">
        <v>110</v>
      </c>
      <c r="CG75" s="315"/>
      <c r="CH75" s="315"/>
      <c r="CI75" s="315"/>
      <c r="CJ75" s="315"/>
      <c r="CK75" s="315"/>
      <c r="CL75" s="315"/>
      <c r="CM75" s="315"/>
      <c r="CN75" s="315"/>
      <c r="CO75" s="315"/>
      <c r="CP75" s="315"/>
      <c r="CQ75" s="315"/>
      <c r="CR75" s="315"/>
      <c r="CS75" s="315"/>
      <c r="CT75" s="315"/>
      <c r="CU75" s="315"/>
      <c r="CV75" s="315"/>
      <c r="CW75" s="315"/>
      <c r="CX75" s="315"/>
      <c r="CY75" s="315"/>
      <c r="CZ75" s="315"/>
      <c r="DA75" s="315"/>
      <c r="DB75" s="315"/>
      <c r="DC75" s="315"/>
      <c r="DD75" s="315"/>
      <c r="DE75" s="315"/>
      <c r="DF75" s="316"/>
      <c r="DG75" s="316"/>
      <c r="DH75" s="316"/>
      <c r="DI75" s="316"/>
      <c r="DJ75" s="316"/>
      <c r="DK75" s="316"/>
      <c r="DL75" s="316"/>
      <c r="DM75" s="316"/>
      <c r="DN75" s="316"/>
      <c r="DO75" s="316"/>
      <c r="DP75" s="316"/>
      <c r="DQ75" s="316"/>
      <c r="DR75" s="316"/>
      <c r="DS75" s="316"/>
      <c r="DT75" s="316"/>
      <c r="DU75" s="316"/>
      <c r="DV75" s="316"/>
      <c r="DW75" s="316"/>
      <c r="DX75" s="316"/>
      <c r="DY75" s="316"/>
      <c r="DZ75" s="316"/>
      <c r="EA75" s="316"/>
      <c r="EB75" s="316"/>
      <c r="EC75" s="316"/>
      <c r="ED75" s="316"/>
      <c r="EE75" s="316"/>
      <c r="EF75" s="316"/>
      <c r="EG75" s="316"/>
      <c r="EH75" s="316"/>
      <c r="EI75" s="316"/>
      <c r="EJ75" s="316"/>
      <c r="EK75" s="316"/>
      <c r="EL75" s="316"/>
      <c r="EM75" s="316"/>
      <c r="EN75" s="316"/>
      <c r="EO75" s="316"/>
      <c r="EP75" s="316"/>
      <c r="EQ75" s="316"/>
      <c r="ER75" s="316"/>
      <c r="ES75" s="311" t="s">
        <v>43</v>
      </c>
      <c r="ET75" s="311"/>
      <c r="EU75" s="311"/>
      <c r="EV75" s="311"/>
      <c r="EW75" s="311"/>
      <c r="EX75" s="311"/>
      <c r="EY75" s="311"/>
      <c r="EZ75" s="311"/>
      <c r="FA75" s="311"/>
      <c r="FB75" s="311"/>
      <c r="FC75" s="311"/>
      <c r="FD75" s="311"/>
      <c r="FE75" s="312"/>
      <c r="FG75" s="305">
        <f t="shared" si="1"/>
        <v>0</v>
      </c>
    </row>
    <row r="76" spans="1:163" ht="21.75" customHeight="1">
      <c r="A76" s="404" t="s">
        <v>111</v>
      </c>
      <c r="B76" s="314"/>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4"/>
      <c r="BE76" s="314"/>
      <c r="BF76" s="314"/>
      <c r="BG76" s="314"/>
      <c r="BH76" s="314"/>
      <c r="BI76" s="314"/>
      <c r="BJ76" s="314"/>
      <c r="BK76" s="314"/>
      <c r="BL76" s="314"/>
      <c r="BM76" s="314"/>
      <c r="BN76" s="314"/>
      <c r="BO76" s="314"/>
      <c r="BP76" s="314"/>
      <c r="BQ76" s="314"/>
      <c r="BR76" s="314"/>
      <c r="BS76" s="314"/>
      <c r="BT76" s="314"/>
      <c r="BU76" s="314"/>
      <c r="BV76" s="314"/>
      <c r="BW76" s="314"/>
      <c r="BX76" s="315" t="s">
        <v>112</v>
      </c>
      <c r="BY76" s="315"/>
      <c r="BZ76" s="315"/>
      <c r="CA76" s="315"/>
      <c r="CB76" s="315"/>
      <c r="CC76" s="315"/>
      <c r="CD76" s="315"/>
      <c r="CE76" s="315"/>
      <c r="CF76" s="315" t="s">
        <v>113</v>
      </c>
      <c r="CG76" s="315"/>
      <c r="CH76" s="315"/>
      <c r="CI76" s="315"/>
      <c r="CJ76" s="315"/>
      <c r="CK76" s="315"/>
      <c r="CL76" s="315"/>
      <c r="CM76" s="315"/>
      <c r="CN76" s="315"/>
      <c r="CO76" s="315"/>
      <c r="CP76" s="315"/>
      <c r="CQ76" s="315"/>
      <c r="CR76" s="315"/>
      <c r="CS76" s="315"/>
      <c r="CT76" s="315"/>
      <c r="CU76" s="315"/>
      <c r="CV76" s="315"/>
      <c r="CW76" s="315"/>
      <c r="CX76" s="315"/>
      <c r="CY76" s="315"/>
      <c r="CZ76" s="315"/>
      <c r="DA76" s="315"/>
      <c r="DB76" s="315"/>
      <c r="DC76" s="315"/>
      <c r="DD76" s="315"/>
      <c r="DE76" s="315"/>
      <c r="DF76" s="316"/>
      <c r="DG76" s="316"/>
      <c r="DH76" s="316"/>
      <c r="DI76" s="316"/>
      <c r="DJ76" s="316"/>
      <c r="DK76" s="316"/>
      <c r="DL76" s="316"/>
      <c r="DM76" s="316"/>
      <c r="DN76" s="316"/>
      <c r="DO76" s="316"/>
      <c r="DP76" s="316"/>
      <c r="DQ76" s="316"/>
      <c r="DR76" s="316"/>
      <c r="DS76" s="316"/>
      <c r="DT76" s="316"/>
      <c r="DU76" s="316"/>
      <c r="DV76" s="316"/>
      <c r="DW76" s="316"/>
      <c r="DX76" s="316"/>
      <c r="DY76" s="316"/>
      <c r="DZ76" s="316"/>
      <c r="EA76" s="316"/>
      <c r="EB76" s="316"/>
      <c r="EC76" s="316"/>
      <c r="ED76" s="316"/>
      <c r="EE76" s="316"/>
      <c r="EF76" s="316"/>
      <c r="EG76" s="316"/>
      <c r="EH76" s="316"/>
      <c r="EI76" s="316"/>
      <c r="EJ76" s="316"/>
      <c r="EK76" s="316"/>
      <c r="EL76" s="316"/>
      <c r="EM76" s="316"/>
      <c r="EN76" s="316"/>
      <c r="EO76" s="316"/>
      <c r="EP76" s="316"/>
      <c r="EQ76" s="316"/>
      <c r="ER76" s="316"/>
      <c r="ES76" s="311" t="s">
        <v>43</v>
      </c>
      <c r="ET76" s="311"/>
      <c r="EU76" s="311"/>
      <c r="EV76" s="311"/>
      <c r="EW76" s="311"/>
      <c r="EX76" s="311"/>
      <c r="EY76" s="311"/>
      <c r="EZ76" s="311"/>
      <c r="FA76" s="311"/>
      <c r="FB76" s="311"/>
      <c r="FC76" s="311"/>
      <c r="FD76" s="311"/>
      <c r="FE76" s="312"/>
      <c r="FG76" s="305">
        <f t="shared" si="1"/>
        <v>0</v>
      </c>
    </row>
    <row r="77" spans="1:163" ht="33.75" customHeight="1">
      <c r="A77" s="414" t="s">
        <v>114</v>
      </c>
      <c r="B77" s="415"/>
      <c r="C77" s="415"/>
      <c r="D77" s="415"/>
      <c r="E77" s="415"/>
      <c r="F77" s="415"/>
      <c r="G77" s="415"/>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5"/>
      <c r="AY77" s="415"/>
      <c r="AZ77" s="415"/>
      <c r="BA77" s="415"/>
      <c r="BB77" s="415"/>
      <c r="BC77" s="415"/>
      <c r="BD77" s="415"/>
      <c r="BE77" s="415"/>
      <c r="BF77" s="415"/>
      <c r="BG77" s="415"/>
      <c r="BH77" s="415"/>
      <c r="BI77" s="415"/>
      <c r="BJ77" s="415"/>
      <c r="BK77" s="415"/>
      <c r="BL77" s="415"/>
      <c r="BM77" s="415"/>
      <c r="BN77" s="415"/>
      <c r="BO77" s="415"/>
      <c r="BP77" s="415"/>
      <c r="BQ77" s="415"/>
      <c r="BR77" s="415"/>
      <c r="BS77" s="415"/>
      <c r="BT77" s="415"/>
      <c r="BU77" s="415"/>
      <c r="BV77" s="415"/>
      <c r="BW77" s="415"/>
      <c r="BX77" s="315" t="s">
        <v>115</v>
      </c>
      <c r="BY77" s="315"/>
      <c r="BZ77" s="315"/>
      <c r="CA77" s="315"/>
      <c r="CB77" s="315"/>
      <c r="CC77" s="315"/>
      <c r="CD77" s="315"/>
      <c r="CE77" s="315"/>
      <c r="CF77" s="315" t="s">
        <v>116</v>
      </c>
      <c r="CG77" s="315"/>
      <c r="CH77" s="315"/>
      <c r="CI77" s="315"/>
      <c r="CJ77" s="315"/>
      <c r="CK77" s="315"/>
      <c r="CL77" s="315"/>
      <c r="CM77" s="315"/>
      <c r="CN77" s="315"/>
      <c r="CO77" s="315"/>
      <c r="CP77" s="315"/>
      <c r="CQ77" s="315"/>
      <c r="CR77" s="315"/>
      <c r="CS77" s="315"/>
      <c r="CT77" s="315"/>
      <c r="CU77" s="315"/>
      <c r="CV77" s="315"/>
      <c r="CW77" s="315"/>
      <c r="CX77" s="315"/>
      <c r="CY77" s="315"/>
      <c r="CZ77" s="315"/>
      <c r="DA77" s="315"/>
      <c r="DB77" s="315"/>
      <c r="DC77" s="315"/>
      <c r="DD77" s="315"/>
      <c r="DE77" s="315"/>
      <c r="DF77" s="316"/>
      <c r="DG77" s="316"/>
      <c r="DH77" s="316"/>
      <c r="DI77" s="316"/>
      <c r="DJ77" s="316"/>
      <c r="DK77" s="316"/>
      <c r="DL77" s="316"/>
      <c r="DM77" s="316"/>
      <c r="DN77" s="316"/>
      <c r="DO77" s="316"/>
      <c r="DP77" s="316"/>
      <c r="DQ77" s="316"/>
      <c r="DR77" s="316"/>
      <c r="DS77" s="316"/>
      <c r="DT77" s="316"/>
      <c r="DU77" s="316"/>
      <c r="DV77" s="316"/>
      <c r="DW77" s="316"/>
      <c r="DX77" s="316"/>
      <c r="DY77" s="316"/>
      <c r="DZ77" s="316"/>
      <c r="EA77" s="316"/>
      <c r="EB77" s="316"/>
      <c r="EC77" s="316"/>
      <c r="ED77" s="316"/>
      <c r="EE77" s="316"/>
      <c r="EF77" s="316"/>
      <c r="EG77" s="316"/>
      <c r="EH77" s="316"/>
      <c r="EI77" s="316"/>
      <c r="EJ77" s="316"/>
      <c r="EK77" s="316"/>
      <c r="EL77" s="316"/>
      <c r="EM77" s="316"/>
      <c r="EN77" s="316"/>
      <c r="EO77" s="316"/>
      <c r="EP77" s="316"/>
      <c r="EQ77" s="316"/>
      <c r="ER77" s="316"/>
      <c r="ES77" s="311" t="s">
        <v>43</v>
      </c>
      <c r="ET77" s="311"/>
      <c r="EU77" s="311"/>
      <c r="EV77" s="311"/>
      <c r="EW77" s="311"/>
      <c r="EX77" s="311"/>
      <c r="EY77" s="311"/>
      <c r="EZ77" s="311"/>
      <c r="FA77" s="311"/>
      <c r="FB77" s="311"/>
      <c r="FC77" s="311"/>
      <c r="FD77" s="311"/>
      <c r="FE77" s="312"/>
      <c r="FG77" s="305">
        <f t="shared" si="1"/>
        <v>0</v>
      </c>
    </row>
    <row r="78" spans="1:163" ht="10.5" customHeight="1">
      <c r="A78" s="414"/>
      <c r="B78" s="415"/>
      <c r="C78" s="415"/>
      <c r="D78" s="415"/>
      <c r="E78" s="415"/>
      <c r="F78" s="415"/>
      <c r="G78" s="415"/>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415"/>
      <c r="AL78" s="415"/>
      <c r="AM78" s="415"/>
      <c r="AN78" s="415"/>
      <c r="AO78" s="415"/>
      <c r="AP78" s="415"/>
      <c r="AQ78" s="415"/>
      <c r="AR78" s="415"/>
      <c r="AS78" s="415"/>
      <c r="AT78" s="415"/>
      <c r="AU78" s="415"/>
      <c r="AV78" s="415"/>
      <c r="AW78" s="415"/>
      <c r="AX78" s="415"/>
      <c r="AY78" s="415"/>
      <c r="AZ78" s="415"/>
      <c r="BA78" s="415"/>
      <c r="BB78" s="415"/>
      <c r="BC78" s="415"/>
      <c r="BD78" s="415"/>
      <c r="BE78" s="415"/>
      <c r="BF78" s="415"/>
      <c r="BG78" s="415"/>
      <c r="BH78" s="415"/>
      <c r="BI78" s="415"/>
      <c r="BJ78" s="415"/>
      <c r="BK78" s="415"/>
      <c r="BL78" s="415"/>
      <c r="BM78" s="415"/>
      <c r="BN78" s="415"/>
      <c r="BO78" s="415"/>
      <c r="BP78" s="415"/>
      <c r="BQ78" s="415"/>
      <c r="BR78" s="415"/>
      <c r="BS78" s="415"/>
      <c r="BT78" s="415"/>
      <c r="BU78" s="415"/>
      <c r="BV78" s="415"/>
      <c r="BW78" s="415"/>
      <c r="BX78" s="315"/>
      <c r="BY78" s="315"/>
      <c r="BZ78" s="315"/>
      <c r="CA78" s="315"/>
      <c r="CB78" s="315"/>
      <c r="CC78" s="315"/>
      <c r="CD78" s="315"/>
      <c r="CE78" s="315"/>
      <c r="CF78" s="315"/>
      <c r="CG78" s="315"/>
      <c r="CH78" s="315"/>
      <c r="CI78" s="315"/>
      <c r="CJ78" s="315"/>
      <c r="CK78" s="315"/>
      <c r="CL78" s="315"/>
      <c r="CM78" s="315"/>
      <c r="CN78" s="315"/>
      <c r="CO78" s="315"/>
      <c r="CP78" s="315"/>
      <c r="CQ78" s="315"/>
      <c r="CR78" s="315"/>
      <c r="CS78" s="315"/>
      <c r="CT78" s="315"/>
      <c r="CU78" s="315"/>
      <c r="CV78" s="315"/>
      <c r="CW78" s="315"/>
      <c r="CX78" s="315"/>
      <c r="CY78" s="315"/>
      <c r="CZ78" s="315"/>
      <c r="DA78" s="315"/>
      <c r="DB78" s="315"/>
      <c r="DC78" s="315"/>
      <c r="DD78" s="315"/>
      <c r="DE78" s="315"/>
      <c r="DF78" s="316"/>
      <c r="DG78" s="316"/>
      <c r="DH78" s="316"/>
      <c r="DI78" s="316"/>
      <c r="DJ78" s="316"/>
      <c r="DK78" s="316"/>
      <c r="DL78" s="316"/>
      <c r="DM78" s="316"/>
      <c r="DN78" s="316"/>
      <c r="DO78" s="316"/>
      <c r="DP78" s="316"/>
      <c r="DQ78" s="316"/>
      <c r="DR78" s="316"/>
      <c r="DS78" s="316"/>
      <c r="DT78" s="316"/>
      <c r="DU78" s="316"/>
      <c r="DV78" s="316"/>
      <c r="DW78" s="316"/>
      <c r="DX78" s="316"/>
      <c r="DY78" s="316"/>
      <c r="DZ78" s="316"/>
      <c r="EA78" s="316"/>
      <c r="EB78" s="316"/>
      <c r="EC78" s="316"/>
      <c r="ED78" s="316"/>
      <c r="EE78" s="316"/>
      <c r="EF78" s="316"/>
      <c r="EG78" s="316"/>
      <c r="EH78" s="316"/>
      <c r="EI78" s="316"/>
      <c r="EJ78" s="316"/>
      <c r="EK78" s="316"/>
      <c r="EL78" s="316"/>
      <c r="EM78" s="316"/>
      <c r="EN78" s="316"/>
      <c r="EO78" s="316"/>
      <c r="EP78" s="316"/>
      <c r="EQ78" s="316"/>
      <c r="ER78" s="316"/>
      <c r="ES78" s="311"/>
      <c r="ET78" s="311"/>
      <c r="EU78" s="311"/>
      <c r="EV78" s="311"/>
      <c r="EW78" s="311"/>
      <c r="EX78" s="311"/>
      <c r="EY78" s="311"/>
      <c r="EZ78" s="311"/>
      <c r="FA78" s="311"/>
      <c r="FB78" s="311"/>
      <c r="FC78" s="311"/>
      <c r="FD78" s="311"/>
      <c r="FE78" s="312"/>
      <c r="FG78" s="305">
        <f t="shared" si="1"/>
        <v>0</v>
      </c>
    </row>
    <row r="79" spans="1:163" ht="21.75" customHeight="1">
      <c r="A79" s="404" t="s">
        <v>117</v>
      </c>
      <c r="B79" s="314"/>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14"/>
      <c r="BA79" s="314"/>
      <c r="BB79" s="314"/>
      <c r="BC79" s="314"/>
      <c r="BD79" s="314"/>
      <c r="BE79" s="314"/>
      <c r="BF79" s="314"/>
      <c r="BG79" s="314"/>
      <c r="BH79" s="314"/>
      <c r="BI79" s="314"/>
      <c r="BJ79" s="314"/>
      <c r="BK79" s="314"/>
      <c r="BL79" s="314"/>
      <c r="BM79" s="314"/>
      <c r="BN79" s="314"/>
      <c r="BO79" s="314"/>
      <c r="BP79" s="314"/>
      <c r="BQ79" s="314"/>
      <c r="BR79" s="314"/>
      <c r="BS79" s="314"/>
      <c r="BT79" s="314"/>
      <c r="BU79" s="314"/>
      <c r="BV79" s="314"/>
      <c r="BW79" s="314"/>
      <c r="BX79" s="315" t="s">
        <v>118</v>
      </c>
      <c r="BY79" s="315"/>
      <c r="BZ79" s="315"/>
      <c r="CA79" s="315"/>
      <c r="CB79" s="315"/>
      <c r="CC79" s="315"/>
      <c r="CD79" s="315"/>
      <c r="CE79" s="315"/>
      <c r="CF79" s="315" t="s">
        <v>119</v>
      </c>
      <c r="CG79" s="315"/>
      <c r="CH79" s="315"/>
      <c r="CI79" s="315"/>
      <c r="CJ79" s="315"/>
      <c r="CK79" s="315"/>
      <c r="CL79" s="315"/>
      <c r="CM79" s="315"/>
      <c r="CN79" s="315"/>
      <c r="CO79" s="315"/>
      <c r="CP79" s="315"/>
      <c r="CQ79" s="315"/>
      <c r="CR79" s="315"/>
      <c r="CS79" s="315"/>
      <c r="CT79" s="315"/>
      <c r="CU79" s="315"/>
      <c r="CV79" s="315"/>
      <c r="CW79" s="315"/>
      <c r="CX79" s="315"/>
      <c r="CY79" s="315"/>
      <c r="CZ79" s="315"/>
      <c r="DA79" s="315"/>
      <c r="DB79" s="315"/>
      <c r="DC79" s="315"/>
      <c r="DD79" s="315"/>
      <c r="DE79" s="315"/>
      <c r="DF79" s="316"/>
      <c r="DG79" s="316"/>
      <c r="DH79" s="316"/>
      <c r="DI79" s="316"/>
      <c r="DJ79" s="316"/>
      <c r="DK79" s="316"/>
      <c r="DL79" s="316"/>
      <c r="DM79" s="316"/>
      <c r="DN79" s="316"/>
      <c r="DO79" s="316"/>
      <c r="DP79" s="316"/>
      <c r="DQ79" s="316"/>
      <c r="DR79" s="316"/>
      <c r="DS79" s="316"/>
      <c r="DT79" s="316"/>
      <c r="DU79" s="316"/>
      <c r="DV79" s="316"/>
      <c r="DW79" s="316"/>
      <c r="DX79" s="316"/>
      <c r="DY79" s="316"/>
      <c r="DZ79" s="316"/>
      <c r="EA79" s="316"/>
      <c r="EB79" s="316"/>
      <c r="EC79" s="316"/>
      <c r="ED79" s="316"/>
      <c r="EE79" s="316"/>
      <c r="EF79" s="316"/>
      <c r="EG79" s="316"/>
      <c r="EH79" s="316"/>
      <c r="EI79" s="316"/>
      <c r="EJ79" s="316"/>
      <c r="EK79" s="316"/>
      <c r="EL79" s="316"/>
      <c r="EM79" s="316"/>
      <c r="EN79" s="316"/>
      <c r="EO79" s="316"/>
      <c r="EP79" s="316"/>
      <c r="EQ79" s="316"/>
      <c r="ER79" s="316"/>
      <c r="ES79" s="311" t="s">
        <v>43</v>
      </c>
      <c r="ET79" s="311"/>
      <c r="EU79" s="311"/>
      <c r="EV79" s="311"/>
      <c r="EW79" s="311"/>
      <c r="EX79" s="311"/>
      <c r="EY79" s="311"/>
      <c r="EZ79" s="311"/>
      <c r="FA79" s="311"/>
      <c r="FB79" s="311"/>
      <c r="FC79" s="311"/>
      <c r="FD79" s="311"/>
      <c r="FE79" s="312"/>
      <c r="FG79" s="305">
        <f t="shared" si="1"/>
        <v>0</v>
      </c>
    </row>
    <row r="80" spans="1:163" ht="33.75" customHeight="1">
      <c r="A80" s="404" t="s">
        <v>120</v>
      </c>
      <c r="B80" s="314"/>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314"/>
      <c r="AY80" s="314"/>
      <c r="AZ80" s="314"/>
      <c r="BA80" s="314"/>
      <c r="BB80" s="314"/>
      <c r="BC80" s="314"/>
      <c r="BD80" s="314"/>
      <c r="BE80" s="314"/>
      <c r="BF80" s="314"/>
      <c r="BG80" s="314"/>
      <c r="BH80" s="314"/>
      <c r="BI80" s="314"/>
      <c r="BJ80" s="314"/>
      <c r="BK80" s="314"/>
      <c r="BL80" s="314"/>
      <c r="BM80" s="314"/>
      <c r="BN80" s="314"/>
      <c r="BO80" s="314"/>
      <c r="BP80" s="314"/>
      <c r="BQ80" s="314"/>
      <c r="BR80" s="314"/>
      <c r="BS80" s="314"/>
      <c r="BT80" s="314"/>
      <c r="BU80" s="314"/>
      <c r="BV80" s="314"/>
      <c r="BW80" s="314"/>
      <c r="BX80" s="315" t="s">
        <v>121</v>
      </c>
      <c r="BY80" s="315"/>
      <c r="BZ80" s="315"/>
      <c r="CA80" s="315"/>
      <c r="CB80" s="315"/>
      <c r="CC80" s="315"/>
      <c r="CD80" s="315"/>
      <c r="CE80" s="315"/>
      <c r="CF80" s="315" t="s">
        <v>122</v>
      </c>
      <c r="CG80" s="315"/>
      <c r="CH80" s="315"/>
      <c r="CI80" s="315"/>
      <c r="CJ80" s="315"/>
      <c r="CK80" s="315"/>
      <c r="CL80" s="315"/>
      <c r="CM80" s="315"/>
      <c r="CN80" s="315"/>
      <c r="CO80" s="315"/>
      <c r="CP80" s="315"/>
      <c r="CQ80" s="315"/>
      <c r="CR80" s="315"/>
      <c r="CS80" s="315"/>
      <c r="CT80" s="315"/>
      <c r="CU80" s="315"/>
      <c r="CV80" s="315"/>
      <c r="CW80" s="315"/>
      <c r="CX80" s="315"/>
      <c r="CY80" s="315"/>
      <c r="CZ80" s="315"/>
      <c r="DA80" s="315"/>
      <c r="DB80" s="315"/>
      <c r="DC80" s="315"/>
      <c r="DD80" s="315"/>
      <c r="DE80" s="315"/>
      <c r="DF80" s="316"/>
      <c r="DG80" s="316"/>
      <c r="DH80" s="316"/>
      <c r="DI80" s="316"/>
      <c r="DJ80" s="316"/>
      <c r="DK80" s="316"/>
      <c r="DL80" s="316"/>
      <c r="DM80" s="316"/>
      <c r="DN80" s="316"/>
      <c r="DO80" s="316"/>
      <c r="DP80" s="316"/>
      <c r="DQ80" s="316"/>
      <c r="DR80" s="316"/>
      <c r="DS80" s="316"/>
      <c r="DT80" s="316"/>
      <c r="DU80" s="316"/>
      <c r="DV80" s="316"/>
      <c r="DW80" s="316"/>
      <c r="DX80" s="316"/>
      <c r="DY80" s="316"/>
      <c r="DZ80" s="316"/>
      <c r="EA80" s="316"/>
      <c r="EB80" s="316"/>
      <c r="EC80" s="316"/>
      <c r="ED80" s="316"/>
      <c r="EE80" s="316"/>
      <c r="EF80" s="316"/>
      <c r="EG80" s="316"/>
      <c r="EH80" s="316"/>
      <c r="EI80" s="316"/>
      <c r="EJ80" s="316"/>
      <c r="EK80" s="316"/>
      <c r="EL80" s="316"/>
      <c r="EM80" s="316"/>
      <c r="EN80" s="316"/>
      <c r="EO80" s="316"/>
      <c r="EP80" s="316"/>
      <c r="EQ80" s="316"/>
      <c r="ER80" s="316"/>
      <c r="ES80" s="311" t="s">
        <v>43</v>
      </c>
      <c r="ET80" s="311"/>
      <c r="EU80" s="311"/>
      <c r="EV80" s="311"/>
      <c r="EW80" s="311"/>
      <c r="EX80" s="311"/>
      <c r="EY80" s="311"/>
      <c r="EZ80" s="311"/>
      <c r="FA80" s="311"/>
      <c r="FB80" s="311"/>
      <c r="FC80" s="311"/>
      <c r="FD80" s="311"/>
      <c r="FE80" s="312"/>
      <c r="FG80" s="305">
        <f t="shared" si="1"/>
        <v>0</v>
      </c>
    </row>
    <row r="81" spans="1:163" ht="10.5" customHeight="1">
      <c r="A81" s="404" t="s">
        <v>123</v>
      </c>
      <c r="B81" s="314"/>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c r="AY81" s="314"/>
      <c r="AZ81" s="314"/>
      <c r="BA81" s="314"/>
      <c r="BB81" s="314"/>
      <c r="BC81" s="314"/>
      <c r="BD81" s="314"/>
      <c r="BE81" s="314"/>
      <c r="BF81" s="314"/>
      <c r="BG81" s="314"/>
      <c r="BH81" s="314"/>
      <c r="BI81" s="314"/>
      <c r="BJ81" s="314"/>
      <c r="BK81" s="314"/>
      <c r="BL81" s="314"/>
      <c r="BM81" s="314"/>
      <c r="BN81" s="314"/>
      <c r="BO81" s="314"/>
      <c r="BP81" s="314"/>
      <c r="BQ81" s="314"/>
      <c r="BR81" s="314"/>
      <c r="BS81" s="314"/>
      <c r="BT81" s="314"/>
      <c r="BU81" s="314"/>
      <c r="BV81" s="314"/>
      <c r="BW81" s="314"/>
      <c r="BX81" s="315" t="s">
        <v>124</v>
      </c>
      <c r="BY81" s="315"/>
      <c r="BZ81" s="315"/>
      <c r="CA81" s="315"/>
      <c r="CB81" s="315"/>
      <c r="CC81" s="315"/>
      <c r="CD81" s="315"/>
      <c r="CE81" s="315"/>
      <c r="CF81" s="315" t="s">
        <v>125</v>
      </c>
      <c r="CG81" s="315"/>
      <c r="CH81" s="315"/>
      <c r="CI81" s="315"/>
      <c r="CJ81" s="315"/>
      <c r="CK81" s="315"/>
      <c r="CL81" s="315"/>
      <c r="CM81" s="315"/>
      <c r="CN81" s="315"/>
      <c r="CO81" s="315"/>
      <c r="CP81" s="315"/>
      <c r="CQ81" s="315"/>
      <c r="CR81" s="315"/>
      <c r="CS81" s="315"/>
      <c r="CT81" s="315"/>
      <c r="CU81" s="315"/>
      <c r="CV81" s="315"/>
      <c r="CW81" s="315"/>
      <c r="CX81" s="315"/>
      <c r="CY81" s="315"/>
      <c r="CZ81" s="315"/>
      <c r="DA81" s="315"/>
      <c r="DB81" s="315"/>
      <c r="DC81" s="315"/>
      <c r="DD81" s="315"/>
      <c r="DE81" s="315"/>
      <c r="DF81" s="316"/>
      <c r="DG81" s="316"/>
      <c r="DH81" s="316"/>
      <c r="DI81" s="316"/>
      <c r="DJ81" s="316"/>
      <c r="DK81" s="316"/>
      <c r="DL81" s="316"/>
      <c r="DM81" s="316"/>
      <c r="DN81" s="316"/>
      <c r="DO81" s="316"/>
      <c r="DP81" s="316"/>
      <c r="DQ81" s="316"/>
      <c r="DR81" s="316"/>
      <c r="DS81" s="316"/>
      <c r="DT81" s="316"/>
      <c r="DU81" s="316"/>
      <c r="DV81" s="316"/>
      <c r="DW81" s="316"/>
      <c r="DX81" s="316"/>
      <c r="DY81" s="316"/>
      <c r="DZ81" s="316"/>
      <c r="EA81" s="316"/>
      <c r="EB81" s="316"/>
      <c r="EC81" s="316"/>
      <c r="ED81" s="316"/>
      <c r="EE81" s="316"/>
      <c r="EF81" s="316"/>
      <c r="EG81" s="316"/>
      <c r="EH81" s="316"/>
      <c r="EI81" s="316"/>
      <c r="EJ81" s="316"/>
      <c r="EK81" s="316"/>
      <c r="EL81" s="316"/>
      <c r="EM81" s="316"/>
      <c r="EN81" s="316"/>
      <c r="EO81" s="316"/>
      <c r="EP81" s="316"/>
      <c r="EQ81" s="316"/>
      <c r="ER81" s="316"/>
      <c r="ES81" s="311" t="s">
        <v>43</v>
      </c>
      <c r="ET81" s="311"/>
      <c r="EU81" s="311"/>
      <c r="EV81" s="311"/>
      <c r="EW81" s="311"/>
      <c r="EX81" s="311"/>
      <c r="EY81" s="311"/>
      <c r="EZ81" s="311"/>
      <c r="FA81" s="311"/>
      <c r="FB81" s="311"/>
      <c r="FC81" s="311"/>
      <c r="FD81" s="311"/>
      <c r="FE81" s="312"/>
      <c r="FG81" s="305">
        <f t="shared" si="1"/>
        <v>0</v>
      </c>
    </row>
    <row r="82" spans="1:163" ht="10.5" customHeight="1">
      <c r="A82" s="393" t="s">
        <v>126</v>
      </c>
      <c r="B82" s="394"/>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c r="AR82" s="394"/>
      <c r="AS82" s="394"/>
      <c r="AT82" s="394"/>
      <c r="AU82" s="394"/>
      <c r="AV82" s="394"/>
      <c r="AW82" s="394"/>
      <c r="AX82" s="394"/>
      <c r="AY82" s="394"/>
      <c r="AZ82" s="394"/>
      <c r="BA82" s="394"/>
      <c r="BB82" s="394"/>
      <c r="BC82" s="394"/>
      <c r="BD82" s="394"/>
      <c r="BE82" s="394"/>
      <c r="BF82" s="394"/>
      <c r="BG82" s="394"/>
      <c r="BH82" s="394"/>
      <c r="BI82" s="394"/>
      <c r="BJ82" s="394"/>
      <c r="BK82" s="394"/>
      <c r="BL82" s="394"/>
      <c r="BM82" s="394"/>
      <c r="BN82" s="394"/>
      <c r="BO82" s="394"/>
      <c r="BP82" s="394"/>
      <c r="BQ82" s="394"/>
      <c r="BR82" s="394"/>
      <c r="BS82" s="394"/>
      <c r="BT82" s="394"/>
      <c r="BU82" s="394"/>
      <c r="BV82" s="394"/>
      <c r="BW82" s="394"/>
      <c r="BX82" s="315" t="s">
        <v>127</v>
      </c>
      <c r="BY82" s="315"/>
      <c r="BZ82" s="315"/>
      <c r="CA82" s="315"/>
      <c r="CB82" s="315"/>
      <c r="CC82" s="315"/>
      <c r="CD82" s="315"/>
      <c r="CE82" s="315"/>
      <c r="CF82" s="315" t="s">
        <v>128</v>
      </c>
      <c r="CG82" s="315"/>
      <c r="CH82" s="315"/>
      <c r="CI82" s="315"/>
      <c r="CJ82" s="315"/>
      <c r="CK82" s="315"/>
      <c r="CL82" s="315"/>
      <c r="CM82" s="315"/>
      <c r="CN82" s="315"/>
      <c r="CO82" s="315"/>
      <c r="CP82" s="315"/>
      <c r="CQ82" s="315"/>
      <c r="CR82" s="315"/>
      <c r="CS82" s="315"/>
      <c r="CT82" s="315"/>
      <c r="CU82" s="315"/>
      <c r="CV82" s="315"/>
      <c r="CW82" s="315"/>
      <c r="CX82" s="315"/>
      <c r="CY82" s="315"/>
      <c r="CZ82" s="315"/>
      <c r="DA82" s="315"/>
      <c r="DB82" s="315"/>
      <c r="DC82" s="315"/>
      <c r="DD82" s="315"/>
      <c r="DE82" s="315"/>
      <c r="DF82" s="316">
        <f>DF83+DF84+DF85</f>
        <v>580080</v>
      </c>
      <c r="DG82" s="316"/>
      <c r="DH82" s="316"/>
      <c r="DI82" s="316"/>
      <c r="DJ82" s="316"/>
      <c r="DK82" s="316"/>
      <c r="DL82" s="316"/>
      <c r="DM82" s="316"/>
      <c r="DN82" s="316"/>
      <c r="DO82" s="316"/>
      <c r="DP82" s="316"/>
      <c r="DQ82" s="316"/>
      <c r="DR82" s="316"/>
      <c r="DS82" s="316">
        <f>DS83+DS84+DS85</f>
        <v>580080</v>
      </c>
      <c r="DT82" s="316"/>
      <c r="DU82" s="316"/>
      <c r="DV82" s="316"/>
      <c r="DW82" s="316"/>
      <c r="DX82" s="316"/>
      <c r="DY82" s="316"/>
      <c r="DZ82" s="316"/>
      <c r="EA82" s="316"/>
      <c r="EB82" s="316"/>
      <c r="EC82" s="316"/>
      <c r="ED82" s="316"/>
      <c r="EE82" s="316"/>
      <c r="EF82" s="316">
        <f>EF83+EF84+EF85</f>
        <v>580080</v>
      </c>
      <c r="EG82" s="316"/>
      <c r="EH82" s="316"/>
      <c r="EI82" s="316"/>
      <c r="EJ82" s="316"/>
      <c r="EK82" s="316"/>
      <c r="EL82" s="316"/>
      <c r="EM82" s="316"/>
      <c r="EN82" s="316"/>
      <c r="EO82" s="316"/>
      <c r="EP82" s="316"/>
      <c r="EQ82" s="316"/>
      <c r="ER82" s="316"/>
      <c r="ES82" s="311" t="s">
        <v>43</v>
      </c>
      <c r="ET82" s="311"/>
      <c r="EU82" s="311"/>
      <c r="EV82" s="311"/>
      <c r="EW82" s="311"/>
      <c r="EX82" s="311"/>
      <c r="EY82" s="311"/>
      <c r="EZ82" s="311"/>
      <c r="FA82" s="311"/>
      <c r="FB82" s="311"/>
      <c r="FC82" s="311"/>
      <c r="FD82" s="311"/>
      <c r="FE82" s="312"/>
      <c r="FG82" s="305"/>
    </row>
    <row r="83" spans="1:163" ht="21.75" customHeight="1">
      <c r="A83" s="404" t="s">
        <v>129</v>
      </c>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14"/>
      <c r="BA83" s="314"/>
      <c r="BB83" s="314"/>
      <c r="BC83" s="314"/>
      <c r="BD83" s="314"/>
      <c r="BE83" s="314"/>
      <c r="BF83" s="314"/>
      <c r="BG83" s="314"/>
      <c r="BH83" s="314"/>
      <c r="BI83" s="314"/>
      <c r="BJ83" s="314"/>
      <c r="BK83" s="314"/>
      <c r="BL83" s="314"/>
      <c r="BM83" s="314"/>
      <c r="BN83" s="314"/>
      <c r="BO83" s="314"/>
      <c r="BP83" s="314"/>
      <c r="BQ83" s="314"/>
      <c r="BR83" s="314"/>
      <c r="BS83" s="314"/>
      <c r="BT83" s="314"/>
      <c r="BU83" s="314"/>
      <c r="BV83" s="314"/>
      <c r="BW83" s="314"/>
      <c r="BX83" s="315" t="s">
        <v>130</v>
      </c>
      <c r="BY83" s="315"/>
      <c r="BZ83" s="315"/>
      <c r="CA83" s="315"/>
      <c r="CB83" s="315"/>
      <c r="CC83" s="315"/>
      <c r="CD83" s="315"/>
      <c r="CE83" s="315"/>
      <c r="CF83" s="315" t="s">
        <v>131</v>
      </c>
      <c r="CG83" s="315"/>
      <c r="CH83" s="315"/>
      <c r="CI83" s="315"/>
      <c r="CJ83" s="315"/>
      <c r="CK83" s="315"/>
      <c r="CL83" s="315"/>
      <c r="CM83" s="315"/>
      <c r="CN83" s="315"/>
      <c r="CO83" s="315"/>
      <c r="CP83" s="315"/>
      <c r="CQ83" s="315"/>
      <c r="CR83" s="315"/>
      <c r="CS83" s="315" t="s">
        <v>469</v>
      </c>
      <c r="CT83" s="315"/>
      <c r="CU83" s="315"/>
      <c r="CV83" s="315"/>
      <c r="CW83" s="315"/>
      <c r="CX83" s="315"/>
      <c r="CY83" s="315"/>
      <c r="CZ83" s="315"/>
      <c r="DA83" s="315"/>
      <c r="DB83" s="315"/>
      <c r="DC83" s="315"/>
      <c r="DD83" s="315"/>
      <c r="DE83" s="315"/>
      <c r="DF83" s="316">
        <f>'Раздел II обосн. 2021.'!E63+'Раздел II обосн. 2021.'!E64</f>
        <v>580080</v>
      </c>
      <c r="DG83" s="316"/>
      <c r="DH83" s="316"/>
      <c r="DI83" s="316"/>
      <c r="DJ83" s="316"/>
      <c r="DK83" s="316"/>
      <c r="DL83" s="316"/>
      <c r="DM83" s="316"/>
      <c r="DN83" s="316"/>
      <c r="DO83" s="316"/>
      <c r="DP83" s="316"/>
      <c r="DQ83" s="316"/>
      <c r="DR83" s="316"/>
      <c r="DS83" s="316">
        <f>'Раздел II обосн. 2022.'!E65</f>
        <v>580080</v>
      </c>
      <c r="DT83" s="316"/>
      <c r="DU83" s="316"/>
      <c r="DV83" s="316"/>
      <c r="DW83" s="316"/>
      <c r="DX83" s="316"/>
      <c r="DY83" s="316"/>
      <c r="DZ83" s="316"/>
      <c r="EA83" s="316"/>
      <c r="EB83" s="316"/>
      <c r="EC83" s="316"/>
      <c r="ED83" s="316"/>
      <c r="EE83" s="316"/>
      <c r="EF83" s="316">
        <f>'Раздел II обосн. 2023'!E65</f>
        <v>580080</v>
      </c>
      <c r="EG83" s="316"/>
      <c r="EH83" s="316"/>
      <c r="EI83" s="316"/>
      <c r="EJ83" s="316"/>
      <c r="EK83" s="316"/>
      <c r="EL83" s="316"/>
      <c r="EM83" s="316"/>
      <c r="EN83" s="316"/>
      <c r="EO83" s="316"/>
      <c r="EP83" s="316"/>
      <c r="EQ83" s="316"/>
      <c r="ER83" s="316"/>
      <c r="ES83" s="311" t="s">
        <v>43</v>
      </c>
      <c r="ET83" s="311"/>
      <c r="EU83" s="311"/>
      <c r="EV83" s="311"/>
      <c r="EW83" s="311"/>
      <c r="EX83" s="311"/>
      <c r="EY83" s="311"/>
      <c r="EZ83" s="311"/>
      <c r="FA83" s="311"/>
      <c r="FB83" s="311"/>
      <c r="FC83" s="311"/>
      <c r="FD83" s="311"/>
      <c r="FE83" s="312"/>
      <c r="FF83" s="247">
        <v>580080</v>
      </c>
      <c r="FG83" s="305">
        <f t="shared" si="1"/>
        <v>0</v>
      </c>
    </row>
    <row r="84" spans="1:163" ht="21.75" customHeight="1">
      <c r="A84" s="404" t="s">
        <v>132</v>
      </c>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4"/>
      <c r="AR84" s="314"/>
      <c r="AS84" s="314"/>
      <c r="AT84" s="314"/>
      <c r="AU84" s="314"/>
      <c r="AV84" s="314"/>
      <c r="AW84" s="314"/>
      <c r="AX84" s="314"/>
      <c r="AY84" s="314"/>
      <c r="AZ84" s="314"/>
      <c r="BA84" s="314"/>
      <c r="BB84" s="314"/>
      <c r="BC84" s="314"/>
      <c r="BD84" s="314"/>
      <c r="BE84" s="314"/>
      <c r="BF84" s="314"/>
      <c r="BG84" s="314"/>
      <c r="BH84" s="314"/>
      <c r="BI84" s="314"/>
      <c r="BJ84" s="314"/>
      <c r="BK84" s="314"/>
      <c r="BL84" s="314"/>
      <c r="BM84" s="314"/>
      <c r="BN84" s="314"/>
      <c r="BO84" s="314"/>
      <c r="BP84" s="314"/>
      <c r="BQ84" s="314"/>
      <c r="BR84" s="314"/>
      <c r="BS84" s="314"/>
      <c r="BT84" s="314"/>
      <c r="BU84" s="314"/>
      <c r="BV84" s="314"/>
      <c r="BW84" s="314"/>
      <c r="BX84" s="315" t="s">
        <v>133</v>
      </c>
      <c r="BY84" s="315"/>
      <c r="BZ84" s="315"/>
      <c r="CA84" s="315"/>
      <c r="CB84" s="315"/>
      <c r="CC84" s="315"/>
      <c r="CD84" s="315"/>
      <c r="CE84" s="315"/>
      <c r="CF84" s="315" t="s">
        <v>134</v>
      </c>
      <c r="CG84" s="315"/>
      <c r="CH84" s="315"/>
      <c r="CI84" s="315"/>
      <c r="CJ84" s="315"/>
      <c r="CK84" s="315"/>
      <c r="CL84" s="315"/>
      <c r="CM84" s="315"/>
      <c r="CN84" s="315"/>
      <c r="CO84" s="315"/>
      <c r="CP84" s="315"/>
      <c r="CQ84" s="315"/>
      <c r="CR84" s="315"/>
      <c r="CS84" s="315"/>
      <c r="CT84" s="315"/>
      <c r="CU84" s="315"/>
      <c r="CV84" s="315"/>
      <c r="CW84" s="315"/>
      <c r="CX84" s="315"/>
      <c r="CY84" s="315"/>
      <c r="CZ84" s="315"/>
      <c r="DA84" s="315"/>
      <c r="DB84" s="315"/>
      <c r="DC84" s="315"/>
      <c r="DD84" s="315"/>
      <c r="DE84" s="315"/>
      <c r="DF84" s="316"/>
      <c r="DG84" s="316"/>
      <c r="DH84" s="316"/>
      <c r="DI84" s="316"/>
      <c r="DJ84" s="316"/>
      <c r="DK84" s="316"/>
      <c r="DL84" s="316"/>
      <c r="DM84" s="316"/>
      <c r="DN84" s="316"/>
      <c r="DO84" s="316"/>
      <c r="DP84" s="316"/>
      <c r="DQ84" s="316"/>
      <c r="DR84" s="316"/>
      <c r="DS84" s="316"/>
      <c r="DT84" s="316"/>
      <c r="DU84" s="316"/>
      <c r="DV84" s="316"/>
      <c r="DW84" s="316"/>
      <c r="DX84" s="316"/>
      <c r="DY84" s="316"/>
      <c r="DZ84" s="316"/>
      <c r="EA84" s="316"/>
      <c r="EB84" s="316"/>
      <c r="EC84" s="316"/>
      <c r="ED84" s="316"/>
      <c r="EE84" s="316"/>
      <c r="EF84" s="316"/>
      <c r="EG84" s="316"/>
      <c r="EH84" s="316"/>
      <c r="EI84" s="316"/>
      <c r="EJ84" s="316"/>
      <c r="EK84" s="316"/>
      <c r="EL84" s="316"/>
      <c r="EM84" s="316"/>
      <c r="EN84" s="316"/>
      <c r="EO84" s="316"/>
      <c r="EP84" s="316"/>
      <c r="EQ84" s="316"/>
      <c r="ER84" s="316"/>
      <c r="ES84" s="311" t="s">
        <v>43</v>
      </c>
      <c r="ET84" s="311"/>
      <c r="EU84" s="311"/>
      <c r="EV84" s="311"/>
      <c r="EW84" s="311"/>
      <c r="EX84" s="311"/>
      <c r="EY84" s="311"/>
      <c r="EZ84" s="311"/>
      <c r="FA84" s="311"/>
      <c r="FB84" s="311"/>
      <c r="FC84" s="311"/>
      <c r="FD84" s="311"/>
      <c r="FE84" s="312"/>
      <c r="FG84" s="305">
        <f t="shared" si="1"/>
        <v>0</v>
      </c>
    </row>
    <row r="85" spans="1:163" ht="10.5" customHeight="1">
      <c r="A85" s="404" t="s">
        <v>135</v>
      </c>
      <c r="B85" s="314"/>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c r="AY85" s="314"/>
      <c r="AZ85" s="314"/>
      <c r="BA85" s="314"/>
      <c r="BB85" s="314"/>
      <c r="BC85" s="314"/>
      <c r="BD85" s="314"/>
      <c r="BE85" s="314"/>
      <c r="BF85" s="314"/>
      <c r="BG85" s="314"/>
      <c r="BH85" s="314"/>
      <c r="BI85" s="314"/>
      <c r="BJ85" s="314"/>
      <c r="BK85" s="314"/>
      <c r="BL85" s="314"/>
      <c r="BM85" s="314"/>
      <c r="BN85" s="314"/>
      <c r="BO85" s="314"/>
      <c r="BP85" s="314"/>
      <c r="BQ85" s="314"/>
      <c r="BR85" s="314"/>
      <c r="BS85" s="314"/>
      <c r="BT85" s="314"/>
      <c r="BU85" s="314"/>
      <c r="BV85" s="314"/>
      <c r="BW85" s="314"/>
      <c r="BX85" s="315" t="s">
        <v>136</v>
      </c>
      <c r="BY85" s="315"/>
      <c r="BZ85" s="315"/>
      <c r="CA85" s="315"/>
      <c r="CB85" s="315"/>
      <c r="CC85" s="315"/>
      <c r="CD85" s="315"/>
      <c r="CE85" s="315"/>
      <c r="CF85" s="315" t="s">
        <v>137</v>
      </c>
      <c r="CG85" s="315"/>
      <c r="CH85" s="315"/>
      <c r="CI85" s="315"/>
      <c r="CJ85" s="315"/>
      <c r="CK85" s="315"/>
      <c r="CL85" s="315"/>
      <c r="CM85" s="315"/>
      <c r="CN85" s="315"/>
      <c r="CO85" s="315"/>
      <c r="CP85" s="315"/>
      <c r="CQ85" s="315"/>
      <c r="CR85" s="315"/>
      <c r="CS85" s="315" t="s">
        <v>470</v>
      </c>
      <c r="CT85" s="315"/>
      <c r="CU85" s="315"/>
      <c r="CV85" s="315"/>
      <c r="CW85" s="315"/>
      <c r="CX85" s="315"/>
      <c r="CY85" s="315"/>
      <c r="CZ85" s="315"/>
      <c r="DA85" s="315"/>
      <c r="DB85" s="315"/>
      <c r="DC85" s="315"/>
      <c r="DD85" s="315"/>
      <c r="DE85" s="315"/>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316"/>
      <c r="EP85" s="316"/>
      <c r="EQ85" s="316"/>
      <c r="ER85" s="316"/>
      <c r="ES85" s="311" t="s">
        <v>43</v>
      </c>
      <c r="ET85" s="311"/>
      <c r="EU85" s="311"/>
      <c r="EV85" s="311"/>
      <c r="EW85" s="311"/>
      <c r="EX85" s="311"/>
      <c r="EY85" s="311"/>
      <c r="EZ85" s="311"/>
      <c r="FA85" s="311"/>
      <c r="FB85" s="311"/>
      <c r="FC85" s="311"/>
      <c r="FD85" s="311"/>
      <c r="FE85" s="312"/>
      <c r="FG85" s="305">
        <f t="shared" si="1"/>
        <v>0</v>
      </c>
    </row>
    <row r="86" spans="1:163" ht="10.5" customHeight="1">
      <c r="A86" s="393" t="s">
        <v>138</v>
      </c>
      <c r="B86" s="394"/>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4"/>
      <c r="AY86" s="394"/>
      <c r="AZ86" s="394"/>
      <c r="BA86" s="394"/>
      <c r="BB86" s="394"/>
      <c r="BC86" s="394"/>
      <c r="BD86" s="394"/>
      <c r="BE86" s="394"/>
      <c r="BF86" s="394"/>
      <c r="BG86" s="394"/>
      <c r="BH86" s="394"/>
      <c r="BI86" s="394"/>
      <c r="BJ86" s="394"/>
      <c r="BK86" s="394"/>
      <c r="BL86" s="394"/>
      <c r="BM86" s="394"/>
      <c r="BN86" s="394"/>
      <c r="BO86" s="394"/>
      <c r="BP86" s="394"/>
      <c r="BQ86" s="394"/>
      <c r="BR86" s="394"/>
      <c r="BS86" s="394"/>
      <c r="BT86" s="394"/>
      <c r="BU86" s="394"/>
      <c r="BV86" s="394"/>
      <c r="BW86" s="394"/>
      <c r="BX86" s="315" t="s">
        <v>139</v>
      </c>
      <c r="BY86" s="315"/>
      <c r="BZ86" s="315"/>
      <c r="CA86" s="315"/>
      <c r="CB86" s="315"/>
      <c r="CC86" s="315"/>
      <c r="CD86" s="315"/>
      <c r="CE86" s="315"/>
      <c r="CF86" s="315" t="s">
        <v>43</v>
      </c>
      <c r="CG86" s="315"/>
      <c r="CH86" s="315"/>
      <c r="CI86" s="315"/>
      <c r="CJ86" s="315"/>
      <c r="CK86" s="315"/>
      <c r="CL86" s="315"/>
      <c r="CM86" s="315"/>
      <c r="CN86" s="315"/>
      <c r="CO86" s="315"/>
      <c r="CP86" s="315"/>
      <c r="CQ86" s="315"/>
      <c r="CR86" s="315"/>
      <c r="CS86" s="315"/>
      <c r="CT86" s="315"/>
      <c r="CU86" s="315"/>
      <c r="CV86" s="315"/>
      <c r="CW86" s="315"/>
      <c r="CX86" s="315"/>
      <c r="CY86" s="315"/>
      <c r="CZ86" s="315"/>
      <c r="DA86" s="315"/>
      <c r="DB86" s="315"/>
      <c r="DC86" s="315"/>
      <c r="DD86" s="315"/>
      <c r="DE86" s="315"/>
      <c r="DF86" s="316"/>
      <c r="DG86" s="316"/>
      <c r="DH86" s="316"/>
      <c r="DI86" s="316"/>
      <c r="DJ86" s="316"/>
      <c r="DK86" s="316"/>
      <c r="DL86" s="316"/>
      <c r="DM86" s="316"/>
      <c r="DN86" s="316"/>
      <c r="DO86" s="316"/>
      <c r="DP86" s="316"/>
      <c r="DQ86" s="316"/>
      <c r="DR86" s="316"/>
      <c r="DS86" s="316"/>
      <c r="DT86" s="316"/>
      <c r="DU86" s="316"/>
      <c r="DV86" s="316"/>
      <c r="DW86" s="316"/>
      <c r="DX86" s="316"/>
      <c r="DY86" s="316"/>
      <c r="DZ86" s="316"/>
      <c r="EA86" s="316"/>
      <c r="EB86" s="316"/>
      <c r="EC86" s="316"/>
      <c r="ED86" s="316"/>
      <c r="EE86" s="316"/>
      <c r="EF86" s="316"/>
      <c r="EG86" s="316"/>
      <c r="EH86" s="316"/>
      <c r="EI86" s="316"/>
      <c r="EJ86" s="316"/>
      <c r="EK86" s="316"/>
      <c r="EL86" s="316"/>
      <c r="EM86" s="316"/>
      <c r="EN86" s="316"/>
      <c r="EO86" s="316"/>
      <c r="EP86" s="316"/>
      <c r="EQ86" s="316"/>
      <c r="ER86" s="316"/>
      <c r="ES86" s="311" t="s">
        <v>43</v>
      </c>
      <c r="ET86" s="311"/>
      <c r="EU86" s="311"/>
      <c r="EV86" s="311"/>
      <c r="EW86" s="311"/>
      <c r="EX86" s="311"/>
      <c r="EY86" s="311"/>
      <c r="EZ86" s="311"/>
      <c r="FA86" s="311"/>
      <c r="FB86" s="311"/>
      <c r="FC86" s="311"/>
      <c r="FD86" s="311"/>
      <c r="FE86" s="312"/>
      <c r="FG86" s="305">
        <f t="shared" si="1"/>
        <v>0</v>
      </c>
    </row>
    <row r="87" spans="1:163" ht="21.75" customHeight="1">
      <c r="A87" s="404" t="s">
        <v>140</v>
      </c>
      <c r="B87" s="314"/>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c r="AY87" s="314"/>
      <c r="AZ87" s="314"/>
      <c r="BA87" s="314"/>
      <c r="BB87" s="314"/>
      <c r="BC87" s="314"/>
      <c r="BD87" s="314"/>
      <c r="BE87" s="314"/>
      <c r="BF87" s="314"/>
      <c r="BG87" s="314"/>
      <c r="BH87" s="314"/>
      <c r="BI87" s="314"/>
      <c r="BJ87" s="314"/>
      <c r="BK87" s="314"/>
      <c r="BL87" s="314"/>
      <c r="BM87" s="314"/>
      <c r="BN87" s="314"/>
      <c r="BO87" s="314"/>
      <c r="BP87" s="314"/>
      <c r="BQ87" s="314"/>
      <c r="BR87" s="314"/>
      <c r="BS87" s="314"/>
      <c r="BT87" s="314"/>
      <c r="BU87" s="314"/>
      <c r="BV87" s="314"/>
      <c r="BW87" s="314"/>
      <c r="BX87" s="315" t="s">
        <v>141</v>
      </c>
      <c r="BY87" s="315"/>
      <c r="BZ87" s="315"/>
      <c r="CA87" s="315"/>
      <c r="CB87" s="315"/>
      <c r="CC87" s="315"/>
      <c r="CD87" s="315"/>
      <c r="CE87" s="315"/>
      <c r="CF87" s="315" t="s">
        <v>142</v>
      </c>
      <c r="CG87" s="315"/>
      <c r="CH87" s="315"/>
      <c r="CI87" s="315"/>
      <c r="CJ87" s="315"/>
      <c r="CK87" s="315"/>
      <c r="CL87" s="315"/>
      <c r="CM87" s="315"/>
      <c r="CN87" s="315"/>
      <c r="CO87" s="315"/>
      <c r="CP87" s="315"/>
      <c r="CQ87" s="315"/>
      <c r="CR87" s="315"/>
      <c r="CS87" s="315"/>
      <c r="CT87" s="315"/>
      <c r="CU87" s="315"/>
      <c r="CV87" s="315"/>
      <c r="CW87" s="315"/>
      <c r="CX87" s="315"/>
      <c r="CY87" s="315"/>
      <c r="CZ87" s="315"/>
      <c r="DA87" s="315"/>
      <c r="DB87" s="315"/>
      <c r="DC87" s="315"/>
      <c r="DD87" s="315"/>
      <c r="DE87" s="315"/>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c r="EI87" s="316"/>
      <c r="EJ87" s="316"/>
      <c r="EK87" s="316"/>
      <c r="EL87" s="316"/>
      <c r="EM87" s="316"/>
      <c r="EN87" s="316"/>
      <c r="EO87" s="316"/>
      <c r="EP87" s="316"/>
      <c r="EQ87" s="316"/>
      <c r="ER87" s="316"/>
      <c r="ES87" s="311" t="s">
        <v>43</v>
      </c>
      <c r="ET87" s="311"/>
      <c r="EU87" s="311"/>
      <c r="EV87" s="311"/>
      <c r="EW87" s="311"/>
      <c r="EX87" s="311"/>
      <c r="EY87" s="311"/>
      <c r="EZ87" s="311"/>
      <c r="FA87" s="311"/>
      <c r="FB87" s="311"/>
      <c r="FC87" s="311"/>
      <c r="FD87" s="311"/>
      <c r="FE87" s="312"/>
      <c r="FG87" s="305">
        <f t="shared" si="1"/>
        <v>0</v>
      </c>
    </row>
    <row r="88" spans="1:163" ht="10.5" customHeight="1">
      <c r="A88" s="404" t="s">
        <v>143</v>
      </c>
      <c r="B88" s="314"/>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c r="AY88" s="314"/>
      <c r="AZ88" s="314"/>
      <c r="BA88" s="314"/>
      <c r="BB88" s="314"/>
      <c r="BC88" s="314"/>
      <c r="BD88" s="314"/>
      <c r="BE88" s="314"/>
      <c r="BF88" s="314"/>
      <c r="BG88" s="314"/>
      <c r="BH88" s="314"/>
      <c r="BI88" s="314"/>
      <c r="BJ88" s="314"/>
      <c r="BK88" s="314"/>
      <c r="BL88" s="314"/>
      <c r="BM88" s="314"/>
      <c r="BN88" s="314"/>
      <c r="BO88" s="314"/>
      <c r="BP88" s="314"/>
      <c r="BQ88" s="314"/>
      <c r="BR88" s="314"/>
      <c r="BS88" s="314"/>
      <c r="BT88" s="314"/>
      <c r="BU88" s="314"/>
      <c r="BV88" s="314"/>
      <c r="BW88" s="314"/>
      <c r="BX88" s="315" t="s">
        <v>144</v>
      </c>
      <c r="BY88" s="315"/>
      <c r="BZ88" s="315"/>
      <c r="CA88" s="315"/>
      <c r="CB88" s="315"/>
      <c r="CC88" s="315"/>
      <c r="CD88" s="315"/>
      <c r="CE88" s="315"/>
      <c r="CF88" s="315" t="s">
        <v>145</v>
      </c>
      <c r="CG88" s="315"/>
      <c r="CH88" s="315"/>
      <c r="CI88" s="315"/>
      <c r="CJ88" s="315"/>
      <c r="CK88" s="315"/>
      <c r="CL88" s="315"/>
      <c r="CM88" s="315"/>
      <c r="CN88" s="315"/>
      <c r="CO88" s="315"/>
      <c r="CP88" s="315"/>
      <c r="CQ88" s="315"/>
      <c r="CR88" s="315"/>
      <c r="CS88" s="315"/>
      <c r="CT88" s="315"/>
      <c r="CU88" s="315"/>
      <c r="CV88" s="315"/>
      <c r="CW88" s="315"/>
      <c r="CX88" s="315"/>
      <c r="CY88" s="315"/>
      <c r="CZ88" s="315"/>
      <c r="DA88" s="315"/>
      <c r="DB88" s="315"/>
      <c r="DC88" s="315"/>
      <c r="DD88" s="315"/>
      <c r="DE88" s="315"/>
      <c r="DF88" s="316"/>
      <c r="DG88" s="316"/>
      <c r="DH88" s="316"/>
      <c r="DI88" s="316"/>
      <c r="DJ88" s="316"/>
      <c r="DK88" s="316"/>
      <c r="DL88" s="316"/>
      <c r="DM88" s="316"/>
      <c r="DN88" s="316"/>
      <c r="DO88" s="316"/>
      <c r="DP88" s="316"/>
      <c r="DQ88" s="316"/>
      <c r="DR88" s="316"/>
      <c r="DS88" s="316"/>
      <c r="DT88" s="316"/>
      <c r="DU88" s="316"/>
      <c r="DV88" s="316"/>
      <c r="DW88" s="316"/>
      <c r="DX88" s="316"/>
      <c r="DY88" s="316"/>
      <c r="DZ88" s="316"/>
      <c r="EA88" s="316"/>
      <c r="EB88" s="316"/>
      <c r="EC88" s="316"/>
      <c r="ED88" s="316"/>
      <c r="EE88" s="316"/>
      <c r="EF88" s="316"/>
      <c r="EG88" s="316"/>
      <c r="EH88" s="316"/>
      <c r="EI88" s="316"/>
      <c r="EJ88" s="316"/>
      <c r="EK88" s="316"/>
      <c r="EL88" s="316"/>
      <c r="EM88" s="316"/>
      <c r="EN88" s="316"/>
      <c r="EO88" s="316"/>
      <c r="EP88" s="316"/>
      <c r="EQ88" s="316"/>
      <c r="ER88" s="316"/>
      <c r="ES88" s="311" t="s">
        <v>43</v>
      </c>
      <c r="ET88" s="311"/>
      <c r="EU88" s="311"/>
      <c r="EV88" s="311"/>
      <c r="EW88" s="311"/>
      <c r="EX88" s="311"/>
      <c r="EY88" s="311"/>
      <c r="EZ88" s="311"/>
      <c r="FA88" s="311"/>
      <c r="FB88" s="311"/>
      <c r="FC88" s="311"/>
      <c r="FD88" s="311"/>
      <c r="FE88" s="312"/>
      <c r="FG88" s="305">
        <f t="shared" si="1"/>
        <v>0</v>
      </c>
    </row>
    <row r="89" spans="1:163" ht="21.75" customHeight="1">
      <c r="A89" s="404" t="s">
        <v>146</v>
      </c>
      <c r="B89" s="314"/>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14"/>
      <c r="BA89" s="314"/>
      <c r="BB89" s="314"/>
      <c r="BC89" s="314"/>
      <c r="BD89" s="314"/>
      <c r="BE89" s="314"/>
      <c r="BF89" s="314"/>
      <c r="BG89" s="314"/>
      <c r="BH89" s="314"/>
      <c r="BI89" s="314"/>
      <c r="BJ89" s="314"/>
      <c r="BK89" s="314"/>
      <c r="BL89" s="314"/>
      <c r="BM89" s="314"/>
      <c r="BN89" s="314"/>
      <c r="BO89" s="314"/>
      <c r="BP89" s="314"/>
      <c r="BQ89" s="314"/>
      <c r="BR89" s="314"/>
      <c r="BS89" s="314"/>
      <c r="BT89" s="314"/>
      <c r="BU89" s="314"/>
      <c r="BV89" s="314"/>
      <c r="BW89" s="314"/>
      <c r="BX89" s="315" t="s">
        <v>147</v>
      </c>
      <c r="BY89" s="315"/>
      <c r="BZ89" s="315"/>
      <c r="CA89" s="315"/>
      <c r="CB89" s="315"/>
      <c r="CC89" s="315"/>
      <c r="CD89" s="315"/>
      <c r="CE89" s="315"/>
      <c r="CF89" s="315" t="s">
        <v>148</v>
      </c>
      <c r="CG89" s="315"/>
      <c r="CH89" s="315"/>
      <c r="CI89" s="315"/>
      <c r="CJ89" s="315"/>
      <c r="CK89" s="315"/>
      <c r="CL89" s="315"/>
      <c r="CM89" s="315"/>
      <c r="CN89" s="315"/>
      <c r="CO89" s="315"/>
      <c r="CP89" s="315"/>
      <c r="CQ89" s="315"/>
      <c r="CR89" s="315"/>
      <c r="CS89" s="315"/>
      <c r="CT89" s="315"/>
      <c r="CU89" s="315"/>
      <c r="CV89" s="315"/>
      <c r="CW89" s="315"/>
      <c r="CX89" s="315"/>
      <c r="CY89" s="315"/>
      <c r="CZ89" s="315"/>
      <c r="DA89" s="315"/>
      <c r="DB89" s="315"/>
      <c r="DC89" s="315"/>
      <c r="DD89" s="315"/>
      <c r="DE89" s="315"/>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6"/>
      <c r="EE89" s="316"/>
      <c r="EF89" s="316"/>
      <c r="EG89" s="316"/>
      <c r="EH89" s="316"/>
      <c r="EI89" s="316"/>
      <c r="EJ89" s="316"/>
      <c r="EK89" s="316"/>
      <c r="EL89" s="316"/>
      <c r="EM89" s="316"/>
      <c r="EN89" s="316"/>
      <c r="EO89" s="316"/>
      <c r="EP89" s="316"/>
      <c r="EQ89" s="316"/>
      <c r="ER89" s="316"/>
      <c r="ES89" s="311" t="s">
        <v>43</v>
      </c>
      <c r="ET89" s="311"/>
      <c r="EU89" s="311"/>
      <c r="EV89" s="311"/>
      <c r="EW89" s="311"/>
      <c r="EX89" s="311"/>
      <c r="EY89" s="311"/>
      <c r="EZ89" s="311"/>
      <c r="FA89" s="311"/>
      <c r="FB89" s="311"/>
      <c r="FC89" s="311"/>
      <c r="FD89" s="311"/>
      <c r="FE89" s="312"/>
      <c r="FG89" s="305">
        <f t="shared" si="1"/>
        <v>0</v>
      </c>
    </row>
    <row r="90" spans="1:163" ht="10.5" customHeight="1">
      <c r="A90" s="393" t="s">
        <v>149</v>
      </c>
      <c r="B90" s="394"/>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394"/>
      <c r="BX90" s="315" t="s">
        <v>150</v>
      </c>
      <c r="BY90" s="315"/>
      <c r="BZ90" s="315"/>
      <c r="CA90" s="315"/>
      <c r="CB90" s="315"/>
      <c r="CC90" s="315"/>
      <c r="CD90" s="315"/>
      <c r="CE90" s="315"/>
      <c r="CF90" s="315" t="s">
        <v>43</v>
      </c>
      <c r="CG90" s="315"/>
      <c r="CH90" s="315"/>
      <c r="CI90" s="315"/>
      <c r="CJ90" s="315"/>
      <c r="CK90" s="315"/>
      <c r="CL90" s="315"/>
      <c r="CM90" s="315"/>
      <c r="CN90" s="315"/>
      <c r="CO90" s="315"/>
      <c r="CP90" s="315"/>
      <c r="CQ90" s="315"/>
      <c r="CR90" s="315"/>
      <c r="CS90" s="315"/>
      <c r="CT90" s="315"/>
      <c r="CU90" s="315"/>
      <c r="CV90" s="315"/>
      <c r="CW90" s="315"/>
      <c r="CX90" s="315"/>
      <c r="CY90" s="315"/>
      <c r="CZ90" s="315"/>
      <c r="DA90" s="315"/>
      <c r="DB90" s="315"/>
      <c r="DC90" s="315"/>
      <c r="DD90" s="315"/>
      <c r="DE90" s="315"/>
      <c r="DF90" s="316"/>
      <c r="DG90" s="316"/>
      <c r="DH90" s="316"/>
      <c r="DI90" s="316"/>
      <c r="DJ90" s="316"/>
      <c r="DK90" s="316"/>
      <c r="DL90" s="316"/>
      <c r="DM90" s="316"/>
      <c r="DN90" s="316"/>
      <c r="DO90" s="316"/>
      <c r="DP90" s="316"/>
      <c r="DQ90" s="316"/>
      <c r="DR90" s="316"/>
      <c r="DS90" s="316"/>
      <c r="DT90" s="316"/>
      <c r="DU90" s="316"/>
      <c r="DV90" s="316"/>
      <c r="DW90" s="316"/>
      <c r="DX90" s="316"/>
      <c r="DY90" s="316"/>
      <c r="DZ90" s="316"/>
      <c r="EA90" s="316"/>
      <c r="EB90" s="316"/>
      <c r="EC90" s="316"/>
      <c r="ED90" s="316"/>
      <c r="EE90" s="316"/>
      <c r="EF90" s="316"/>
      <c r="EG90" s="316"/>
      <c r="EH90" s="316"/>
      <c r="EI90" s="316"/>
      <c r="EJ90" s="316"/>
      <c r="EK90" s="316"/>
      <c r="EL90" s="316"/>
      <c r="EM90" s="316"/>
      <c r="EN90" s="316"/>
      <c r="EO90" s="316"/>
      <c r="EP90" s="316"/>
      <c r="EQ90" s="316"/>
      <c r="ER90" s="316"/>
      <c r="ES90" s="311" t="s">
        <v>43</v>
      </c>
      <c r="ET90" s="311"/>
      <c r="EU90" s="311"/>
      <c r="EV90" s="311"/>
      <c r="EW90" s="311"/>
      <c r="EX90" s="311"/>
      <c r="EY90" s="311"/>
      <c r="EZ90" s="311"/>
      <c r="FA90" s="311"/>
      <c r="FB90" s="311"/>
      <c r="FC90" s="311"/>
      <c r="FD90" s="311"/>
      <c r="FE90" s="312"/>
      <c r="FG90" s="305">
        <f t="shared" si="1"/>
        <v>0</v>
      </c>
    </row>
    <row r="91" spans="1:163" ht="21.75" customHeight="1">
      <c r="A91" s="404" t="s">
        <v>151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c r="AY91" s="314"/>
      <c r="AZ91" s="314"/>
      <c r="BA91" s="314"/>
      <c r="BB91" s="314"/>
      <c r="BC91" s="314"/>
      <c r="BD91" s="314"/>
      <c r="BE91" s="314"/>
      <c r="BF91" s="314"/>
      <c r="BG91" s="314"/>
      <c r="BH91" s="314"/>
      <c r="BI91" s="314"/>
      <c r="BJ91" s="314"/>
      <c r="BK91" s="314"/>
      <c r="BL91" s="314"/>
      <c r="BM91" s="314"/>
      <c r="BN91" s="314"/>
      <c r="BO91" s="314"/>
      <c r="BP91" s="314"/>
      <c r="BQ91" s="314"/>
      <c r="BR91" s="314"/>
      <c r="BS91" s="314"/>
      <c r="BT91" s="314"/>
      <c r="BU91" s="314"/>
      <c r="BV91" s="314"/>
      <c r="BW91" s="314"/>
      <c r="BX91" s="315" t="s">
        <v>152</v>
      </c>
      <c r="BY91" s="315"/>
      <c r="BZ91" s="315"/>
      <c r="CA91" s="315"/>
      <c r="CB91" s="315"/>
      <c r="CC91" s="315"/>
      <c r="CD91" s="315"/>
      <c r="CE91" s="315"/>
      <c r="CF91" s="315" t="s">
        <v>153</v>
      </c>
      <c r="CG91" s="315"/>
      <c r="CH91" s="315"/>
      <c r="CI91" s="315"/>
      <c r="CJ91" s="315"/>
      <c r="CK91" s="315"/>
      <c r="CL91" s="315"/>
      <c r="CM91" s="315"/>
      <c r="CN91" s="315"/>
      <c r="CO91" s="315"/>
      <c r="CP91" s="315"/>
      <c r="CQ91" s="315"/>
      <c r="CR91" s="315"/>
      <c r="CS91" s="315"/>
      <c r="CT91" s="315"/>
      <c r="CU91" s="315"/>
      <c r="CV91" s="315"/>
      <c r="CW91" s="315"/>
      <c r="CX91" s="315"/>
      <c r="CY91" s="315"/>
      <c r="CZ91" s="315"/>
      <c r="DA91" s="315"/>
      <c r="DB91" s="315"/>
      <c r="DC91" s="315"/>
      <c r="DD91" s="315"/>
      <c r="DE91" s="315"/>
      <c r="DF91" s="316"/>
      <c r="DG91" s="316"/>
      <c r="DH91" s="316"/>
      <c r="DI91" s="316"/>
      <c r="DJ91" s="316"/>
      <c r="DK91" s="316"/>
      <c r="DL91" s="316"/>
      <c r="DM91" s="316"/>
      <c r="DN91" s="316"/>
      <c r="DO91" s="316"/>
      <c r="DP91" s="316"/>
      <c r="DQ91" s="316"/>
      <c r="DR91" s="316"/>
      <c r="DS91" s="316"/>
      <c r="DT91" s="316"/>
      <c r="DU91" s="316"/>
      <c r="DV91" s="316"/>
      <c r="DW91" s="316"/>
      <c r="DX91" s="316"/>
      <c r="DY91" s="316"/>
      <c r="DZ91" s="316"/>
      <c r="EA91" s="316"/>
      <c r="EB91" s="316"/>
      <c r="EC91" s="316"/>
      <c r="ED91" s="316"/>
      <c r="EE91" s="316"/>
      <c r="EF91" s="316"/>
      <c r="EG91" s="316"/>
      <c r="EH91" s="316"/>
      <c r="EI91" s="316"/>
      <c r="EJ91" s="316"/>
      <c r="EK91" s="316"/>
      <c r="EL91" s="316"/>
      <c r="EM91" s="316"/>
      <c r="EN91" s="316"/>
      <c r="EO91" s="316"/>
      <c r="EP91" s="316"/>
      <c r="EQ91" s="316"/>
      <c r="ER91" s="316"/>
      <c r="ES91" s="311" t="s">
        <v>43</v>
      </c>
      <c r="ET91" s="311"/>
      <c r="EU91" s="311"/>
      <c r="EV91" s="311"/>
      <c r="EW91" s="311"/>
      <c r="EX91" s="311"/>
      <c r="EY91" s="311"/>
      <c r="EZ91" s="311"/>
      <c r="FA91" s="311"/>
      <c r="FB91" s="311"/>
      <c r="FC91" s="311"/>
      <c r="FD91" s="311"/>
      <c r="FE91" s="312"/>
      <c r="FG91" s="305">
        <f t="shared" si="1"/>
        <v>0</v>
      </c>
    </row>
    <row r="92" spans="1:163" ht="12.75" customHeight="1">
      <c r="A92" s="393" t="s">
        <v>154</v>
      </c>
      <c r="B92" s="394"/>
      <c r="C92" s="394"/>
      <c r="D92" s="394"/>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4"/>
      <c r="AN92" s="394"/>
      <c r="AO92" s="394"/>
      <c r="AP92" s="394"/>
      <c r="AQ92" s="394"/>
      <c r="AR92" s="394"/>
      <c r="AS92" s="394"/>
      <c r="AT92" s="394"/>
      <c r="AU92" s="394"/>
      <c r="AV92" s="394"/>
      <c r="AW92" s="394"/>
      <c r="AX92" s="394"/>
      <c r="AY92" s="394"/>
      <c r="AZ92" s="394"/>
      <c r="BA92" s="394"/>
      <c r="BB92" s="394"/>
      <c r="BC92" s="394"/>
      <c r="BD92" s="394"/>
      <c r="BE92" s="394"/>
      <c r="BF92" s="394"/>
      <c r="BG92" s="394"/>
      <c r="BH92" s="394"/>
      <c r="BI92" s="394"/>
      <c r="BJ92" s="394"/>
      <c r="BK92" s="394"/>
      <c r="BL92" s="394"/>
      <c r="BM92" s="394"/>
      <c r="BN92" s="394"/>
      <c r="BO92" s="394"/>
      <c r="BP92" s="394"/>
      <c r="BQ92" s="394"/>
      <c r="BR92" s="394"/>
      <c r="BS92" s="394"/>
      <c r="BT92" s="394"/>
      <c r="BU92" s="394"/>
      <c r="BV92" s="394"/>
      <c r="BW92" s="394"/>
      <c r="BX92" s="315" t="s">
        <v>155</v>
      </c>
      <c r="BY92" s="315"/>
      <c r="BZ92" s="315"/>
      <c r="CA92" s="315"/>
      <c r="CB92" s="315"/>
      <c r="CC92" s="315"/>
      <c r="CD92" s="315"/>
      <c r="CE92" s="315"/>
      <c r="CF92" s="315" t="s">
        <v>43</v>
      </c>
      <c r="CG92" s="315"/>
      <c r="CH92" s="315"/>
      <c r="CI92" s="315"/>
      <c r="CJ92" s="315"/>
      <c r="CK92" s="315"/>
      <c r="CL92" s="315"/>
      <c r="CM92" s="315"/>
      <c r="CN92" s="315"/>
      <c r="CO92" s="315"/>
      <c r="CP92" s="315"/>
      <c r="CQ92" s="315"/>
      <c r="CR92" s="315"/>
      <c r="CS92" s="315"/>
      <c r="CT92" s="315"/>
      <c r="CU92" s="315"/>
      <c r="CV92" s="315"/>
      <c r="CW92" s="315"/>
      <c r="CX92" s="315"/>
      <c r="CY92" s="315"/>
      <c r="CZ92" s="315"/>
      <c r="DA92" s="315"/>
      <c r="DB92" s="315"/>
      <c r="DC92" s="315"/>
      <c r="DD92" s="315"/>
      <c r="DE92" s="315"/>
      <c r="DF92" s="316">
        <f>DF93+DF94+DF95+DF96</f>
        <v>22912829.49909091</v>
      </c>
      <c r="DG92" s="316"/>
      <c r="DH92" s="316"/>
      <c r="DI92" s="316"/>
      <c r="DJ92" s="316"/>
      <c r="DK92" s="316"/>
      <c r="DL92" s="316"/>
      <c r="DM92" s="316"/>
      <c r="DN92" s="316"/>
      <c r="DO92" s="316"/>
      <c r="DP92" s="316"/>
      <c r="DQ92" s="316"/>
      <c r="DR92" s="316"/>
      <c r="DS92" s="316">
        <f>DS93+DS94+DS95+DS96</f>
        <v>13119529.60909091</v>
      </c>
      <c r="DT92" s="316"/>
      <c r="DU92" s="316"/>
      <c r="DV92" s="316"/>
      <c r="DW92" s="316"/>
      <c r="DX92" s="316"/>
      <c r="DY92" s="316"/>
      <c r="DZ92" s="316"/>
      <c r="EA92" s="316"/>
      <c r="EB92" s="316"/>
      <c r="EC92" s="316"/>
      <c r="ED92" s="316"/>
      <c r="EE92" s="316"/>
      <c r="EF92" s="316">
        <f>EF93+EF94+EF95+EF96</f>
        <v>13713249.789090909</v>
      </c>
      <c r="EG92" s="316"/>
      <c r="EH92" s="316"/>
      <c r="EI92" s="316"/>
      <c r="EJ92" s="316"/>
      <c r="EK92" s="316"/>
      <c r="EL92" s="316"/>
      <c r="EM92" s="316"/>
      <c r="EN92" s="316"/>
      <c r="EO92" s="316"/>
      <c r="EP92" s="316"/>
      <c r="EQ92" s="316"/>
      <c r="ER92" s="316"/>
      <c r="ES92" s="311"/>
      <c r="ET92" s="311"/>
      <c r="EU92" s="311"/>
      <c r="EV92" s="311"/>
      <c r="EW92" s="311"/>
      <c r="EX92" s="311"/>
      <c r="EY92" s="311"/>
      <c r="EZ92" s="311"/>
      <c r="FA92" s="311"/>
      <c r="FB92" s="311"/>
      <c r="FC92" s="311"/>
      <c r="FD92" s="311"/>
      <c r="FE92" s="312"/>
      <c r="FF92" s="259"/>
      <c r="FG92" s="305"/>
    </row>
    <row r="93" spans="1:163" ht="21.75" customHeight="1">
      <c r="A93" s="404" t="s">
        <v>156</v>
      </c>
      <c r="B93" s="314"/>
      <c r="C93" s="314"/>
      <c r="D93" s="314"/>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314"/>
      <c r="AX93" s="314"/>
      <c r="AY93" s="314"/>
      <c r="AZ93" s="314"/>
      <c r="BA93" s="314"/>
      <c r="BB93" s="314"/>
      <c r="BC93" s="314"/>
      <c r="BD93" s="314"/>
      <c r="BE93" s="314"/>
      <c r="BF93" s="314"/>
      <c r="BG93" s="314"/>
      <c r="BH93" s="314"/>
      <c r="BI93" s="314"/>
      <c r="BJ93" s="314"/>
      <c r="BK93" s="314"/>
      <c r="BL93" s="314"/>
      <c r="BM93" s="314"/>
      <c r="BN93" s="314"/>
      <c r="BO93" s="314"/>
      <c r="BP93" s="314"/>
      <c r="BQ93" s="314"/>
      <c r="BR93" s="314"/>
      <c r="BS93" s="314"/>
      <c r="BT93" s="314"/>
      <c r="BU93" s="314"/>
      <c r="BV93" s="314"/>
      <c r="BW93" s="314"/>
      <c r="BX93" s="315" t="s">
        <v>157</v>
      </c>
      <c r="BY93" s="315"/>
      <c r="BZ93" s="315"/>
      <c r="CA93" s="315"/>
      <c r="CB93" s="315"/>
      <c r="CC93" s="315"/>
      <c r="CD93" s="315"/>
      <c r="CE93" s="315"/>
      <c r="CF93" s="315" t="s">
        <v>158</v>
      </c>
      <c r="CG93" s="315"/>
      <c r="CH93" s="315"/>
      <c r="CI93" s="315"/>
      <c r="CJ93" s="315"/>
      <c r="CK93" s="315"/>
      <c r="CL93" s="315"/>
      <c r="CM93" s="315"/>
      <c r="CN93" s="315"/>
      <c r="CO93" s="315"/>
      <c r="CP93" s="315"/>
      <c r="CQ93" s="315"/>
      <c r="CR93" s="315"/>
      <c r="CS93" s="315"/>
      <c r="CT93" s="315"/>
      <c r="CU93" s="315"/>
      <c r="CV93" s="315"/>
      <c r="CW93" s="315"/>
      <c r="CX93" s="315"/>
      <c r="CY93" s="315"/>
      <c r="CZ93" s="315"/>
      <c r="DA93" s="315"/>
      <c r="DB93" s="315"/>
      <c r="DC93" s="315"/>
      <c r="DD93" s="315"/>
      <c r="DE93" s="315"/>
      <c r="DF93" s="316"/>
      <c r="DG93" s="316"/>
      <c r="DH93" s="316"/>
      <c r="DI93" s="316"/>
      <c r="DJ93" s="316"/>
      <c r="DK93" s="316"/>
      <c r="DL93" s="316"/>
      <c r="DM93" s="316"/>
      <c r="DN93" s="316"/>
      <c r="DO93" s="316"/>
      <c r="DP93" s="316"/>
      <c r="DQ93" s="316"/>
      <c r="DR93" s="316"/>
      <c r="DS93" s="316"/>
      <c r="DT93" s="316"/>
      <c r="DU93" s="316"/>
      <c r="DV93" s="316"/>
      <c r="DW93" s="316"/>
      <c r="DX93" s="316"/>
      <c r="DY93" s="316"/>
      <c r="DZ93" s="316"/>
      <c r="EA93" s="316"/>
      <c r="EB93" s="316"/>
      <c r="EC93" s="316"/>
      <c r="ED93" s="316"/>
      <c r="EE93" s="316"/>
      <c r="EF93" s="316"/>
      <c r="EG93" s="316"/>
      <c r="EH93" s="316"/>
      <c r="EI93" s="316"/>
      <c r="EJ93" s="316"/>
      <c r="EK93" s="316"/>
      <c r="EL93" s="316"/>
      <c r="EM93" s="316"/>
      <c r="EN93" s="316"/>
      <c r="EO93" s="316"/>
      <c r="EP93" s="316"/>
      <c r="EQ93" s="316"/>
      <c r="ER93" s="316"/>
      <c r="ES93" s="311"/>
      <c r="ET93" s="311"/>
      <c r="EU93" s="311"/>
      <c r="EV93" s="311"/>
      <c r="EW93" s="311"/>
      <c r="EX93" s="311"/>
      <c r="EY93" s="311"/>
      <c r="EZ93" s="311"/>
      <c r="FA93" s="311"/>
      <c r="FB93" s="311"/>
      <c r="FC93" s="311"/>
      <c r="FD93" s="311"/>
      <c r="FE93" s="312"/>
      <c r="FG93" s="305">
        <f t="shared" si="1"/>
        <v>0</v>
      </c>
    </row>
    <row r="94" spans="1:163" ht="10.5" customHeight="1">
      <c r="A94" s="404" t="s">
        <v>159</v>
      </c>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4"/>
      <c r="AY94" s="314"/>
      <c r="AZ94" s="314"/>
      <c r="BA94" s="314"/>
      <c r="BB94" s="314"/>
      <c r="BC94" s="314"/>
      <c r="BD94" s="314"/>
      <c r="BE94" s="314"/>
      <c r="BF94" s="314"/>
      <c r="BG94" s="314"/>
      <c r="BH94" s="314"/>
      <c r="BI94" s="314"/>
      <c r="BJ94" s="314"/>
      <c r="BK94" s="314"/>
      <c r="BL94" s="314"/>
      <c r="BM94" s="314"/>
      <c r="BN94" s="314"/>
      <c r="BO94" s="314"/>
      <c r="BP94" s="314"/>
      <c r="BQ94" s="314"/>
      <c r="BR94" s="314"/>
      <c r="BS94" s="314"/>
      <c r="BT94" s="314"/>
      <c r="BU94" s="314"/>
      <c r="BV94" s="314"/>
      <c r="BW94" s="314"/>
      <c r="BX94" s="315" t="s">
        <v>160</v>
      </c>
      <c r="BY94" s="315"/>
      <c r="BZ94" s="315"/>
      <c r="CA94" s="315"/>
      <c r="CB94" s="315"/>
      <c r="CC94" s="315"/>
      <c r="CD94" s="315"/>
      <c r="CE94" s="315"/>
      <c r="CF94" s="315" t="s">
        <v>161</v>
      </c>
      <c r="CG94" s="315"/>
      <c r="CH94" s="315"/>
      <c r="CI94" s="315"/>
      <c r="CJ94" s="315"/>
      <c r="CK94" s="315"/>
      <c r="CL94" s="315"/>
      <c r="CM94" s="315"/>
      <c r="CN94" s="315"/>
      <c r="CO94" s="315"/>
      <c r="CP94" s="315"/>
      <c r="CQ94" s="315"/>
      <c r="CR94" s="315"/>
      <c r="CS94" s="315"/>
      <c r="CT94" s="315"/>
      <c r="CU94" s="315"/>
      <c r="CV94" s="315"/>
      <c r="CW94" s="315"/>
      <c r="CX94" s="315"/>
      <c r="CY94" s="315"/>
      <c r="CZ94" s="315"/>
      <c r="DA94" s="315"/>
      <c r="DB94" s="315"/>
      <c r="DC94" s="315"/>
      <c r="DD94" s="315"/>
      <c r="DE94" s="315"/>
      <c r="DF94" s="316"/>
      <c r="DG94" s="316"/>
      <c r="DH94" s="316"/>
      <c r="DI94" s="316"/>
      <c r="DJ94" s="316"/>
      <c r="DK94" s="316"/>
      <c r="DL94" s="316"/>
      <c r="DM94" s="316"/>
      <c r="DN94" s="316"/>
      <c r="DO94" s="316"/>
      <c r="DP94" s="316"/>
      <c r="DQ94" s="316"/>
      <c r="DR94" s="316"/>
      <c r="DS94" s="316"/>
      <c r="DT94" s="316"/>
      <c r="DU94" s="316"/>
      <c r="DV94" s="316"/>
      <c r="DW94" s="316"/>
      <c r="DX94" s="316"/>
      <c r="DY94" s="316"/>
      <c r="DZ94" s="316"/>
      <c r="EA94" s="316"/>
      <c r="EB94" s="316"/>
      <c r="EC94" s="316"/>
      <c r="ED94" s="316"/>
      <c r="EE94" s="316"/>
      <c r="EF94" s="316"/>
      <c r="EG94" s="316"/>
      <c r="EH94" s="316"/>
      <c r="EI94" s="316"/>
      <c r="EJ94" s="316"/>
      <c r="EK94" s="316"/>
      <c r="EL94" s="316"/>
      <c r="EM94" s="316"/>
      <c r="EN94" s="316"/>
      <c r="EO94" s="316"/>
      <c r="EP94" s="316"/>
      <c r="EQ94" s="316"/>
      <c r="ER94" s="316"/>
      <c r="ES94" s="311"/>
      <c r="ET94" s="311"/>
      <c r="EU94" s="311"/>
      <c r="EV94" s="311"/>
      <c r="EW94" s="311"/>
      <c r="EX94" s="311"/>
      <c r="EY94" s="311"/>
      <c r="EZ94" s="311"/>
      <c r="FA94" s="311"/>
      <c r="FB94" s="311"/>
      <c r="FC94" s="311"/>
      <c r="FD94" s="311"/>
      <c r="FE94" s="312"/>
      <c r="FG94" s="305">
        <f t="shared" si="1"/>
        <v>0</v>
      </c>
    </row>
    <row r="95" spans="1:163" ht="21.75" customHeight="1">
      <c r="A95" s="404" t="s">
        <v>162</v>
      </c>
      <c r="B95" s="314"/>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4"/>
      <c r="AR95" s="314"/>
      <c r="AS95" s="314"/>
      <c r="AT95" s="314"/>
      <c r="AU95" s="314"/>
      <c r="AV95" s="314"/>
      <c r="AW95" s="314"/>
      <c r="AX95" s="314"/>
      <c r="AY95" s="314"/>
      <c r="AZ95" s="314"/>
      <c r="BA95" s="314"/>
      <c r="BB95" s="314"/>
      <c r="BC95" s="314"/>
      <c r="BD95" s="314"/>
      <c r="BE95" s="314"/>
      <c r="BF95" s="314"/>
      <c r="BG95" s="314"/>
      <c r="BH95" s="314"/>
      <c r="BI95" s="314"/>
      <c r="BJ95" s="314"/>
      <c r="BK95" s="314"/>
      <c r="BL95" s="314"/>
      <c r="BM95" s="314"/>
      <c r="BN95" s="314"/>
      <c r="BO95" s="314"/>
      <c r="BP95" s="314"/>
      <c r="BQ95" s="314"/>
      <c r="BR95" s="314"/>
      <c r="BS95" s="314"/>
      <c r="BT95" s="314"/>
      <c r="BU95" s="314"/>
      <c r="BV95" s="314"/>
      <c r="BW95" s="314"/>
      <c r="BX95" s="315" t="s">
        <v>163</v>
      </c>
      <c r="BY95" s="315"/>
      <c r="BZ95" s="315"/>
      <c r="CA95" s="315"/>
      <c r="CB95" s="315"/>
      <c r="CC95" s="315"/>
      <c r="CD95" s="315"/>
      <c r="CE95" s="315"/>
      <c r="CF95" s="315" t="s">
        <v>164</v>
      </c>
      <c r="CG95" s="315"/>
      <c r="CH95" s="315"/>
      <c r="CI95" s="315"/>
      <c r="CJ95" s="315"/>
      <c r="CK95" s="315"/>
      <c r="CL95" s="315"/>
      <c r="CM95" s="315"/>
      <c r="CN95" s="315"/>
      <c r="CO95" s="315"/>
      <c r="CP95" s="315"/>
      <c r="CQ95" s="315"/>
      <c r="CR95" s="315"/>
      <c r="CS95" s="315" t="s">
        <v>467</v>
      </c>
      <c r="CT95" s="315"/>
      <c r="CU95" s="315"/>
      <c r="CV95" s="315"/>
      <c r="CW95" s="315"/>
      <c r="CX95" s="315"/>
      <c r="CY95" s="315"/>
      <c r="CZ95" s="315"/>
      <c r="DA95" s="315"/>
      <c r="DB95" s="315"/>
      <c r="DC95" s="315"/>
      <c r="DD95" s="315"/>
      <c r="DE95" s="315"/>
      <c r="DF95" s="316">
        <f>'Раздел II обосн. 2021.'!E125</f>
        <v>8577429</v>
      </c>
      <c r="DG95" s="316"/>
      <c r="DH95" s="316"/>
      <c r="DI95" s="316"/>
      <c r="DJ95" s="316"/>
      <c r="DK95" s="316"/>
      <c r="DL95" s="316"/>
      <c r="DM95" s="316"/>
      <c r="DN95" s="316"/>
      <c r="DO95" s="316"/>
      <c r="DP95" s="316"/>
      <c r="DQ95" s="316"/>
      <c r="DR95" s="316"/>
      <c r="DS95" s="316"/>
      <c r="DT95" s="316"/>
      <c r="DU95" s="316"/>
      <c r="DV95" s="316"/>
      <c r="DW95" s="316"/>
      <c r="DX95" s="316"/>
      <c r="DY95" s="316"/>
      <c r="DZ95" s="316"/>
      <c r="EA95" s="316"/>
      <c r="EB95" s="316"/>
      <c r="EC95" s="316"/>
      <c r="ED95" s="316"/>
      <c r="EE95" s="316"/>
      <c r="EF95" s="316"/>
      <c r="EG95" s="316"/>
      <c r="EH95" s="316"/>
      <c r="EI95" s="316"/>
      <c r="EJ95" s="316"/>
      <c r="EK95" s="316"/>
      <c r="EL95" s="316"/>
      <c r="EM95" s="316"/>
      <c r="EN95" s="316"/>
      <c r="EO95" s="316"/>
      <c r="EP95" s="316"/>
      <c r="EQ95" s="316"/>
      <c r="ER95" s="316"/>
      <c r="ES95" s="311"/>
      <c r="ET95" s="311"/>
      <c r="EU95" s="311"/>
      <c r="EV95" s="311"/>
      <c r="EW95" s="311"/>
      <c r="EX95" s="311"/>
      <c r="EY95" s="311"/>
      <c r="EZ95" s="311"/>
      <c r="FA95" s="311"/>
      <c r="FB95" s="311"/>
      <c r="FC95" s="311"/>
      <c r="FD95" s="311"/>
      <c r="FE95" s="312"/>
      <c r="FF95" s="247">
        <v>8577429</v>
      </c>
      <c r="FG95" s="305">
        <f t="shared" si="1"/>
        <v>0</v>
      </c>
    </row>
    <row r="96" spans="1:178" ht="11.25" customHeight="1">
      <c r="A96" s="404" t="s">
        <v>165</v>
      </c>
      <c r="B96" s="314"/>
      <c r="C96" s="314"/>
      <c r="D96" s="314"/>
      <c r="E96" s="314"/>
      <c r="F96" s="314"/>
      <c r="G96" s="314"/>
      <c r="H96" s="314"/>
      <c r="I96" s="314"/>
      <c r="J96" s="314"/>
      <c r="K96" s="314"/>
      <c r="L96" s="314"/>
      <c r="M96" s="314"/>
      <c r="N96" s="314"/>
      <c r="O96" s="314"/>
      <c r="P96" s="314"/>
      <c r="Q96" s="314"/>
      <c r="R96" s="314"/>
      <c r="S96" s="314"/>
      <c r="T96" s="314"/>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14"/>
      <c r="AV96" s="314"/>
      <c r="AW96" s="314"/>
      <c r="AX96" s="314"/>
      <c r="AY96" s="314"/>
      <c r="AZ96" s="314"/>
      <c r="BA96" s="314"/>
      <c r="BB96" s="314"/>
      <c r="BC96" s="314"/>
      <c r="BD96" s="314"/>
      <c r="BE96" s="314"/>
      <c r="BF96" s="314"/>
      <c r="BG96" s="314"/>
      <c r="BH96" s="314"/>
      <c r="BI96" s="314"/>
      <c r="BJ96" s="314"/>
      <c r="BK96" s="314"/>
      <c r="BL96" s="314"/>
      <c r="BM96" s="314"/>
      <c r="BN96" s="314"/>
      <c r="BO96" s="314"/>
      <c r="BP96" s="314"/>
      <c r="BQ96" s="314"/>
      <c r="BR96" s="314"/>
      <c r="BS96" s="314"/>
      <c r="BT96" s="314"/>
      <c r="BU96" s="314"/>
      <c r="BV96" s="314"/>
      <c r="BW96" s="314"/>
      <c r="BX96" s="315" t="s">
        <v>166</v>
      </c>
      <c r="BY96" s="315"/>
      <c r="BZ96" s="315"/>
      <c r="CA96" s="315"/>
      <c r="CB96" s="315"/>
      <c r="CC96" s="315"/>
      <c r="CD96" s="315"/>
      <c r="CE96" s="315"/>
      <c r="CF96" s="315" t="s">
        <v>546</v>
      </c>
      <c r="CG96" s="315"/>
      <c r="CH96" s="315"/>
      <c r="CI96" s="315"/>
      <c r="CJ96" s="315"/>
      <c r="CK96" s="315"/>
      <c r="CL96" s="315"/>
      <c r="CM96" s="315"/>
      <c r="CN96" s="315"/>
      <c r="CO96" s="315"/>
      <c r="CP96" s="315"/>
      <c r="CQ96" s="315"/>
      <c r="CR96" s="315"/>
      <c r="CS96" s="315"/>
      <c r="CT96" s="315"/>
      <c r="CU96" s="315"/>
      <c r="CV96" s="315"/>
      <c r="CW96" s="315"/>
      <c r="CX96" s="315"/>
      <c r="CY96" s="315"/>
      <c r="CZ96" s="315"/>
      <c r="DA96" s="315"/>
      <c r="DB96" s="315"/>
      <c r="DC96" s="315"/>
      <c r="DD96" s="315"/>
      <c r="DE96" s="315"/>
      <c r="DF96" s="396">
        <f>DF97+DF98+DF99+DF101+DF102+DF104+DF105+DF106+DF103+DF100</f>
        <v>14335400.49909091</v>
      </c>
      <c r="DG96" s="396"/>
      <c r="DH96" s="396"/>
      <c r="DI96" s="396"/>
      <c r="DJ96" s="396"/>
      <c r="DK96" s="396"/>
      <c r="DL96" s="396"/>
      <c r="DM96" s="396"/>
      <c r="DN96" s="396"/>
      <c r="DO96" s="396"/>
      <c r="DP96" s="396"/>
      <c r="DQ96" s="396"/>
      <c r="DR96" s="396"/>
      <c r="DS96" s="396">
        <f>DS97+DS98+DS99+DS101+DS102+DS104+DS105+DS106+DS103+DS100</f>
        <v>13119529.60909091</v>
      </c>
      <c r="DT96" s="396"/>
      <c r="DU96" s="396"/>
      <c r="DV96" s="396"/>
      <c r="DW96" s="396"/>
      <c r="DX96" s="396"/>
      <c r="DY96" s="396"/>
      <c r="DZ96" s="396"/>
      <c r="EA96" s="396"/>
      <c r="EB96" s="396"/>
      <c r="EC96" s="396"/>
      <c r="ED96" s="396"/>
      <c r="EE96" s="396"/>
      <c r="EF96" s="396">
        <f>EF97+EF99+EF98+EF100+EF101+EF102+EF104+EF105+EF106</f>
        <v>13713249.789090909</v>
      </c>
      <c r="EG96" s="396"/>
      <c r="EH96" s="396"/>
      <c r="EI96" s="396"/>
      <c r="EJ96" s="396"/>
      <c r="EK96" s="396"/>
      <c r="EL96" s="396"/>
      <c r="EM96" s="396"/>
      <c r="EN96" s="396"/>
      <c r="EO96" s="396"/>
      <c r="EP96" s="396"/>
      <c r="EQ96" s="396"/>
      <c r="ER96" s="396"/>
      <c r="ES96" s="311"/>
      <c r="ET96" s="311"/>
      <c r="EU96" s="311"/>
      <c r="EV96" s="311"/>
      <c r="EW96" s="311"/>
      <c r="EX96" s="311"/>
      <c r="EY96" s="311"/>
      <c r="EZ96" s="311"/>
      <c r="FA96" s="311"/>
      <c r="FB96" s="311"/>
      <c r="FC96" s="311"/>
      <c r="FD96" s="311"/>
      <c r="FE96" s="312"/>
      <c r="FG96" s="305"/>
      <c r="FR96" s="242" t="s">
        <v>434</v>
      </c>
      <c r="FS96" s="261"/>
      <c r="FT96" s="261"/>
      <c r="FU96" s="261"/>
      <c r="FV96" s="261"/>
    </row>
    <row r="97" spans="1:179" s="263" customFormat="1" ht="11.25" customHeight="1">
      <c r="A97" s="320" t="s">
        <v>425</v>
      </c>
      <c r="B97" s="321"/>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1"/>
      <c r="AY97" s="321"/>
      <c r="AZ97" s="321"/>
      <c r="BA97" s="321"/>
      <c r="BB97" s="321"/>
      <c r="BC97" s="321"/>
      <c r="BD97" s="321"/>
      <c r="BE97" s="321"/>
      <c r="BF97" s="321"/>
      <c r="BG97" s="321"/>
      <c r="BH97" s="321"/>
      <c r="BI97" s="321"/>
      <c r="BJ97" s="321"/>
      <c r="BK97" s="321"/>
      <c r="BL97" s="321"/>
      <c r="BM97" s="321"/>
      <c r="BN97" s="321"/>
      <c r="BO97" s="321"/>
      <c r="BP97" s="321"/>
      <c r="BQ97" s="321"/>
      <c r="BR97" s="321"/>
      <c r="BS97" s="321"/>
      <c r="BT97" s="321"/>
      <c r="BU97" s="321"/>
      <c r="BV97" s="321"/>
      <c r="BW97" s="321"/>
      <c r="BX97" s="322"/>
      <c r="BY97" s="322"/>
      <c r="BZ97" s="322"/>
      <c r="CA97" s="322"/>
      <c r="CB97" s="322"/>
      <c r="CC97" s="322"/>
      <c r="CD97" s="322"/>
      <c r="CE97" s="322"/>
      <c r="CF97" s="315" t="s">
        <v>167</v>
      </c>
      <c r="CG97" s="315"/>
      <c r="CH97" s="315"/>
      <c r="CI97" s="315"/>
      <c r="CJ97" s="315"/>
      <c r="CK97" s="315"/>
      <c r="CL97" s="315"/>
      <c r="CM97" s="315"/>
      <c r="CN97" s="315"/>
      <c r="CO97" s="315"/>
      <c r="CP97" s="315"/>
      <c r="CQ97" s="315"/>
      <c r="CR97" s="315"/>
      <c r="CS97" s="322" t="s">
        <v>463</v>
      </c>
      <c r="CT97" s="322"/>
      <c r="CU97" s="322"/>
      <c r="CV97" s="322"/>
      <c r="CW97" s="322"/>
      <c r="CX97" s="322"/>
      <c r="CY97" s="322"/>
      <c r="CZ97" s="322"/>
      <c r="DA97" s="322"/>
      <c r="DB97" s="322"/>
      <c r="DC97" s="322"/>
      <c r="DD97" s="322"/>
      <c r="DE97" s="322"/>
      <c r="DF97" s="317">
        <f>'Раздел II обосн. 2021.'!F74</f>
        <v>23702.4</v>
      </c>
      <c r="DG97" s="317"/>
      <c r="DH97" s="317"/>
      <c r="DI97" s="317"/>
      <c r="DJ97" s="317"/>
      <c r="DK97" s="317"/>
      <c r="DL97" s="317"/>
      <c r="DM97" s="317"/>
      <c r="DN97" s="317"/>
      <c r="DO97" s="317"/>
      <c r="DP97" s="317"/>
      <c r="DQ97" s="317"/>
      <c r="DR97" s="317"/>
      <c r="DS97" s="317">
        <f>'Раздел II обосн. 2022.'!F74</f>
        <v>23702.4</v>
      </c>
      <c r="DT97" s="317"/>
      <c r="DU97" s="317"/>
      <c r="DV97" s="317"/>
      <c r="DW97" s="317"/>
      <c r="DX97" s="317"/>
      <c r="DY97" s="317"/>
      <c r="DZ97" s="317"/>
      <c r="EA97" s="317"/>
      <c r="EB97" s="317"/>
      <c r="EC97" s="317"/>
      <c r="ED97" s="317"/>
      <c r="EE97" s="317"/>
      <c r="EF97" s="317">
        <f>'Раздел II обосн. 2023'!F74</f>
        <v>23702.4</v>
      </c>
      <c r="EG97" s="317"/>
      <c r="EH97" s="317"/>
      <c r="EI97" s="317"/>
      <c r="EJ97" s="317"/>
      <c r="EK97" s="317"/>
      <c r="EL97" s="317"/>
      <c r="EM97" s="317"/>
      <c r="EN97" s="317"/>
      <c r="EO97" s="317"/>
      <c r="EP97" s="317"/>
      <c r="EQ97" s="317"/>
      <c r="ER97" s="317"/>
      <c r="ES97" s="318"/>
      <c r="ET97" s="318"/>
      <c r="EU97" s="318"/>
      <c r="EV97" s="318"/>
      <c r="EW97" s="318"/>
      <c r="EX97" s="318"/>
      <c r="EY97" s="318"/>
      <c r="EZ97" s="318"/>
      <c r="FA97" s="318"/>
      <c r="FB97" s="318"/>
      <c r="FC97" s="318"/>
      <c r="FD97" s="318"/>
      <c r="FE97" s="319"/>
      <c r="FF97" s="262">
        <v>23702.4</v>
      </c>
      <c r="FG97" s="305">
        <f t="shared" si="1"/>
        <v>0</v>
      </c>
      <c r="FR97" s="264">
        <v>221</v>
      </c>
      <c r="FS97" s="265"/>
      <c r="FT97" s="266"/>
      <c r="FU97" s="266"/>
      <c r="FV97" s="267"/>
      <c r="FW97" s="264"/>
    </row>
    <row r="98" spans="1:178" s="263" customFormat="1" ht="11.25" customHeight="1">
      <c r="A98" s="320" t="s">
        <v>426</v>
      </c>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1"/>
      <c r="AZ98" s="321"/>
      <c r="BA98" s="321"/>
      <c r="BB98" s="321"/>
      <c r="BC98" s="321"/>
      <c r="BD98" s="321"/>
      <c r="BE98" s="321"/>
      <c r="BF98" s="321"/>
      <c r="BG98" s="321"/>
      <c r="BH98" s="321"/>
      <c r="BI98" s="321"/>
      <c r="BJ98" s="321"/>
      <c r="BK98" s="321"/>
      <c r="BL98" s="321"/>
      <c r="BM98" s="321"/>
      <c r="BN98" s="321"/>
      <c r="BO98" s="321"/>
      <c r="BP98" s="321"/>
      <c r="BQ98" s="321"/>
      <c r="BR98" s="321"/>
      <c r="BS98" s="321"/>
      <c r="BT98" s="321"/>
      <c r="BU98" s="321"/>
      <c r="BV98" s="321"/>
      <c r="BW98" s="321"/>
      <c r="BX98" s="322"/>
      <c r="BY98" s="322"/>
      <c r="BZ98" s="322"/>
      <c r="CA98" s="322"/>
      <c r="CB98" s="322"/>
      <c r="CC98" s="322"/>
      <c r="CD98" s="322"/>
      <c r="CE98" s="322"/>
      <c r="CF98" s="315" t="s">
        <v>167</v>
      </c>
      <c r="CG98" s="315"/>
      <c r="CH98" s="315"/>
      <c r="CI98" s="315"/>
      <c r="CJ98" s="315"/>
      <c r="CK98" s="315"/>
      <c r="CL98" s="315"/>
      <c r="CM98" s="315"/>
      <c r="CN98" s="315"/>
      <c r="CO98" s="315"/>
      <c r="CP98" s="315"/>
      <c r="CQ98" s="315"/>
      <c r="CR98" s="315"/>
      <c r="CS98" s="322" t="s">
        <v>464</v>
      </c>
      <c r="CT98" s="322"/>
      <c r="CU98" s="322"/>
      <c r="CV98" s="322"/>
      <c r="CW98" s="322"/>
      <c r="CX98" s="322"/>
      <c r="CY98" s="322"/>
      <c r="CZ98" s="322"/>
      <c r="DA98" s="322"/>
      <c r="DB98" s="322"/>
      <c r="DC98" s="322"/>
      <c r="DD98" s="322"/>
      <c r="DE98" s="322"/>
      <c r="DF98" s="317">
        <f>'Раздел II обосн. 2021.'!E80</f>
        <v>0</v>
      </c>
      <c r="DG98" s="317"/>
      <c r="DH98" s="317"/>
      <c r="DI98" s="317"/>
      <c r="DJ98" s="317"/>
      <c r="DK98" s="317"/>
      <c r="DL98" s="317"/>
      <c r="DM98" s="317"/>
      <c r="DN98" s="317"/>
      <c r="DO98" s="317"/>
      <c r="DP98" s="317"/>
      <c r="DQ98" s="317"/>
      <c r="DR98" s="317"/>
      <c r="DS98" s="317">
        <f>'Раздел II обосн. 2022.'!E80</f>
        <v>0</v>
      </c>
      <c r="DT98" s="317"/>
      <c r="DU98" s="317"/>
      <c r="DV98" s="317"/>
      <c r="DW98" s="317"/>
      <c r="DX98" s="317"/>
      <c r="DY98" s="317"/>
      <c r="DZ98" s="317"/>
      <c r="EA98" s="317"/>
      <c r="EB98" s="317"/>
      <c r="EC98" s="317"/>
      <c r="ED98" s="317"/>
      <c r="EE98" s="317"/>
      <c r="EF98" s="317">
        <f>'Раздел II обосн. 2023'!E80</f>
        <v>0</v>
      </c>
      <c r="EG98" s="317"/>
      <c r="EH98" s="317"/>
      <c r="EI98" s="317"/>
      <c r="EJ98" s="317"/>
      <c r="EK98" s="317"/>
      <c r="EL98" s="317"/>
      <c r="EM98" s="317"/>
      <c r="EN98" s="317"/>
      <c r="EO98" s="317"/>
      <c r="EP98" s="317"/>
      <c r="EQ98" s="317"/>
      <c r="ER98" s="317"/>
      <c r="ES98" s="318"/>
      <c r="ET98" s="318"/>
      <c r="EU98" s="318"/>
      <c r="EV98" s="318"/>
      <c r="EW98" s="318"/>
      <c r="EX98" s="318"/>
      <c r="EY98" s="318"/>
      <c r="EZ98" s="318"/>
      <c r="FA98" s="318"/>
      <c r="FB98" s="318"/>
      <c r="FC98" s="318"/>
      <c r="FD98" s="318"/>
      <c r="FE98" s="319"/>
      <c r="FF98" s="262"/>
      <c r="FG98" s="305">
        <f t="shared" si="1"/>
        <v>0</v>
      </c>
      <c r="FR98" s="263">
        <v>222</v>
      </c>
      <c r="FS98" s="268"/>
      <c r="FT98" s="269"/>
      <c r="FU98" s="269"/>
      <c r="FV98" s="270"/>
    </row>
    <row r="99" spans="1:181" s="263" customFormat="1" ht="11.25" customHeight="1">
      <c r="A99" s="320" t="s">
        <v>427</v>
      </c>
      <c r="B99" s="321"/>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1"/>
      <c r="AN99" s="321"/>
      <c r="AO99" s="321"/>
      <c r="AP99" s="321"/>
      <c r="AQ99" s="321"/>
      <c r="AR99" s="321"/>
      <c r="AS99" s="321"/>
      <c r="AT99" s="321"/>
      <c r="AU99" s="321"/>
      <c r="AV99" s="321"/>
      <c r="AW99" s="321"/>
      <c r="AX99" s="321"/>
      <c r="AY99" s="321"/>
      <c r="AZ99" s="321"/>
      <c r="BA99" s="321"/>
      <c r="BB99" s="321"/>
      <c r="BC99" s="321"/>
      <c r="BD99" s="321"/>
      <c r="BE99" s="321"/>
      <c r="BF99" s="321"/>
      <c r="BG99" s="321"/>
      <c r="BH99" s="321"/>
      <c r="BI99" s="321"/>
      <c r="BJ99" s="321"/>
      <c r="BK99" s="321"/>
      <c r="BL99" s="321"/>
      <c r="BM99" s="321"/>
      <c r="BN99" s="321"/>
      <c r="BO99" s="321"/>
      <c r="BP99" s="321"/>
      <c r="BQ99" s="321"/>
      <c r="BR99" s="321"/>
      <c r="BS99" s="321"/>
      <c r="BT99" s="321"/>
      <c r="BU99" s="321"/>
      <c r="BV99" s="321"/>
      <c r="BW99" s="321"/>
      <c r="BX99" s="322"/>
      <c r="BY99" s="322"/>
      <c r="BZ99" s="322"/>
      <c r="CA99" s="322"/>
      <c r="CB99" s="322"/>
      <c r="CC99" s="322"/>
      <c r="CD99" s="322"/>
      <c r="CE99" s="322"/>
      <c r="CF99" s="315" t="s">
        <v>167</v>
      </c>
      <c r="CG99" s="315"/>
      <c r="CH99" s="315"/>
      <c r="CI99" s="315"/>
      <c r="CJ99" s="315"/>
      <c r="CK99" s="315"/>
      <c r="CL99" s="315"/>
      <c r="CM99" s="315"/>
      <c r="CN99" s="315"/>
      <c r="CO99" s="315"/>
      <c r="CP99" s="315"/>
      <c r="CQ99" s="315"/>
      <c r="CR99" s="315"/>
      <c r="CS99" s="322" t="s">
        <v>465</v>
      </c>
      <c r="CT99" s="322"/>
      <c r="CU99" s="322"/>
      <c r="CV99" s="322"/>
      <c r="CW99" s="322"/>
      <c r="CX99" s="322"/>
      <c r="CY99" s="322"/>
      <c r="CZ99" s="322"/>
      <c r="DA99" s="322"/>
      <c r="DB99" s="322"/>
      <c r="DC99" s="322"/>
      <c r="DD99" s="322"/>
      <c r="DE99" s="322"/>
      <c r="DF99" s="317">
        <f>'Раздел II обосн. 2021.'!G91-'стр.1_4'!DF100+101296.03</f>
        <v>362018.8099999998</v>
      </c>
      <c r="DG99" s="317"/>
      <c r="DH99" s="317"/>
      <c r="DI99" s="317"/>
      <c r="DJ99" s="317"/>
      <c r="DK99" s="317"/>
      <c r="DL99" s="317"/>
      <c r="DM99" s="317"/>
      <c r="DN99" s="317"/>
      <c r="DO99" s="317"/>
      <c r="DP99" s="317"/>
      <c r="DQ99" s="317"/>
      <c r="DR99" s="317"/>
      <c r="DS99" s="317">
        <f>'Раздел II обосн. 2022.'!G91-'стр.1_4'!DS100</f>
        <v>270745.3000000003</v>
      </c>
      <c r="DT99" s="317"/>
      <c r="DU99" s="317"/>
      <c r="DV99" s="317"/>
      <c r="DW99" s="317"/>
      <c r="DX99" s="317"/>
      <c r="DY99" s="317"/>
      <c r="DZ99" s="317"/>
      <c r="EA99" s="317"/>
      <c r="EB99" s="317"/>
      <c r="EC99" s="317"/>
      <c r="ED99" s="317"/>
      <c r="EE99" s="317"/>
      <c r="EF99" s="317">
        <f>'Раздел II обосн. 2023'!G91-'стр.1_4'!EF100</f>
        <v>281570.31000000006</v>
      </c>
      <c r="EG99" s="317"/>
      <c r="EH99" s="317"/>
      <c r="EI99" s="317"/>
      <c r="EJ99" s="317"/>
      <c r="EK99" s="317"/>
      <c r="EL99" s="317"/>
      <c r="EM99" s="317"/>
      <c r="EN99" s="317"/>
      <c r="EO99" s="317"/>
      <c r="EP99" s="317"/>
      <c r="EQ99" s="317"/>
      <c r="ER99" s="317"/>
      <c r="ES99" s="318"/>
      <c r="ET99" s="318"/>
      <c r="EU99" s="318"/>
      <c r="EV99" s="318"/>
      <c r="EW99" s="318"/>
      <c r="EX99" s="318"/>
      <c r="EY99" s="318"/>
      <c r="EZ99" s="318"/>
      <c r="FA99" s="318"/>
      <c r="FB99" s="318"/>
      <c r="FC99" s="318"/>
      <c r="FD99" s="318"/>
      <c r="FE99" s="319"/>
      <c r="FF99" s="262">
        <v>362018.81</v>
      </c>
      <c r="FG99" s="305">
        <f t="shared" si="1"/>
        <v>0</v>
      </c>
      <c r="FR99" s="264">
        <v>223</v>
      </c>
      <c r="FS99" s="265"/>
      <c r="FT99" s="266"/>
      <c r="FU99" s="266"/>
      <c r="FV99" s="267"/>
      <c r="FW99" s="264"/>
      <c r="FY99" s="271"/>
    </row>
    <row r="100" spans="1:181" s="263" customFormat="1" ht="11.25" customHeight="1">
      <c r="A100" s="320" t="s">
        <v>427</v>
      </c>
      <c r="B100" s="321"/>
      <c r="C100" s="321"/>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c r="AU100" s="321"/>
      <c r="AV100" s="321"/>
      <c r="AW100" s="321"/>
      <c r="AX100" s="321"/>
      <c r="AY100" s="321"/>
      <c r="AZ100" s="321"/>
      <c r="BA100" s="321"/>
      <c r="BB100" s="321"/>
      <c r="BC100" s="321"/>
      <c r="BD100" s="321"/>
      <c r="BE100" s="321"/>
      <c r="BF100" s="321"/>
      <c r="BG100" s="321"/>
      <c r="BH100" s="321"/>
      <c r="BI100" s="321"/>
      <c r="BJ100" s="321"/>
      <c r="BK100" s="321"/>
      <c r="BL100" s="321"/>
      <c r="BM100" s="321"/>
      <c r="BN100" s="321"/>
      <c r="BO100" s="321"/>
      <c r="BP100" s="321"/>
      <c r="BQ100" s="321"/>
      <c r="BR100" s="321"/>
      <c r="BS100" s="321"/>
      <c r="BT100" s="321"/>
      <c r="BU100" s="321"/>
      <c r="BV100" s="321"/>
      <c r="BW100" s="321"/>
      <c r="BX100" s="322"/>
      <c r="BY100" s="322"/>
      <c r="BZ100" s="322"/>
      <c r="CA100" s="322"/>
      <c r="CB100" s="322"/>
      <c r="CC100" s="322"/>
      <c r="CD100" s="322"/>
      <c r="CE100" s="322"/>
      <c r="CF100" s="315" t="s">
        <v>547</v>
      </c>
      <c r="CG100" s="315"/>
      <c r="CH100" s="315"/>
      <c r="CI100" s="315"/>
      <c r="CJ100" s="315"/>
      <c r="CK100" s="315"/>
      <c r="CL100" s="315"/>
      <c r="CM100" s="315"/>
      <c r="CN100" s="315"/>
      <c r="CO100" s="315"/>
      <c r="CP100" s="315"/>
      <c r="CQ100" s="315"/>
      <c r="CR100" s="315"/>
      <c r="CS100" s="322" t="s">
        <v>465</v>
      </c>
      <c r="CT100" s="322"/>
      <c r="CU100" s="322"/>
      <c r="CV100" s="322"/>
      <c r="CW100" s="322"/>
      <c r="CX100" s="322"/>
      <c r="CY100" s="322"/>
      <c r="CZ100" s="322"/>
      <c r="DA100" s="322"/>
      <c r="DB100" s="322"/>
      <c r="DC100" s="322"/>
      <c r="DD100" s="322"/>
      <c r="DE100" s="322"/>
      <c r="DF100" s="317">
        <f>'Раздел II обосн. 2021.'!G84+'Раздел II обосн. 2021.'!G85+'Раздел II обосн. 2021.'!G86+'Раздел II обосн. 2021.'!G89</f>
        <v>3202188.05</v>
      </c>
      <c r="DG100" s="317"/>
      <c r="DH100" s="317"/>
      <c r="DI100" s="317"/>
      <c r="DJ100" s="317"/>
      <c r="DK100" s="317"/>
      <c r="DL100" s="317"/>
      <c r="DM100" s="317"/>
      <c r="DN100" s="317"/>
      <c r="DO100" s="317"/>
      <c r="DP100" s="317"/>
      <c r="DQ100" s="317"/>
      <c r="DR100" s="317"/>
      <c r="DS100" s="317">
        <f>'Раздел II обосн. 2022.'!G84+'Раздел II обосн. 2022.'!G85+'Раздел II обосн. 2022.'!G86+'Раздел II обосн. 2022.'!G89</f>
        <v>3623605.2499999995</v>
      </c>
      <c r="DT100" s="317"/>
      <c r="DU100" s="317"/>
      <c r="DV100" s="317"/>
      <c r="DW100" s="317"/>
      <c r="DX100" s="317"/>
      <c r="DY100" s="317"/>
      <c r="DZ100" s="317"/>
      <c r="EA100" s="317"/>
      <c r="EB100" s="317"/>
      <c r="EC100" s="317"/>
      <c r="ED100" s="317"/>
      <c r="EE100" s="317"/>
      <c r="EF100" s="317">
        <f>'Раздел II обосн. 2023'!G84+'Раздел II обосн. 2023'!G85+'Раздел II обосн. 2023'!G86+'Раздел II обосн. 2023'!G89</f>
        <v>4106500.4199999995</v>
      </c>
      <c r="EG100" s="317"/>
      <c r="EH100" s="317"/>
      <c r="EI100" s="317"/>
      <c r="EJ100" s="317"/>
      <c r="EK100" s="317"/>
      <c r="EL100" s="317"/>
      <c r="EM100" s="317"/>
      <c r="EN100" s="317"/>
      <c r="EO100" s="317"/>
      <c r="EP100" s="317"/>
      <c r="EQ100" s="317"/>
      <c r="ER100" s="317"/>
      <c r="ES100" s="318"/>
      <c r="ET100" s="318"/>
      <c r="EU100" s="318"/>
      <c r="EV100" s="318"/>
      <c r="EW100" s="318"/>
      <c r="EX100" s="318"/>
      <c r="EY100" s="318"/>
      <c r="EZ100" s="318"/>
      <c r="FA100" s="318"/>
      <c r="FB100" s="318"/>
      <c r="FC100" s="318"/>
      <c r="FD100" s="318"/>
      <c r="FE100" s="319"/>
      <c r="FF100" s="262">
        <v>3202188.05</v>
      </c>
      <c r="FG100" s="305">
        <f t="shared" si="1"/>
        <v>0</v>
      </c>
      <c r="FR100" s="264">
        <v>223</v>
      </c>
      <c r="FS100" s="265"/>
      <c r="FT100" s="266"/>
      <c r="FU100" s="266"/>
      <c r="FV100" s="267"/>
      <c r="FW100" s="264"/>
      <c r="FY100" s="271"/>
    </row>
    <row r="101" spans="1:178" s="263" customFormat="1" ht="11.25" customHeight="1">
      <c r="A101" s="320" t="s">
        <v>428</v>
      </c>
      <c r="B101" s="321"/>
      <c r="C101" s="321"/>
      <c r="D101" s="321"/>
      <c r="E101" s="321"/>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c r="AY101" s="321"/>
      <c r="AZ101" s="321"/>
      <c r="BA101" s="321"/>
      <c r="BB101" s="321"/>
      <c r="BC101" s="321"/>
      <c r="BD101" s="321"/>
      <c r="BE101" s="321"/>
      <c r="BF101" s="321"/>
      <c r="BG101" s="321"/>
      <c r="BH101" s="321"/>
      <c r="BI101" s="321"/>
      <c r="BJ101" s="321"/>
      <c r="BK101" s="321"/>
      <c r="BL101" s="321"/>
      <c r="BM101" s="321"/>
      <c r="BN101" s="321"/>
      <c r="BO101" s="321"/>
      <c r="BP101" s="321"/>
      <c r="BQ101" s="321"/>
      <c r="BR101" s="321"/>
      <c r="BS101" s="321"/>
      <c r="BT101" s="321"/>
      <c r="BU101" s="321"/>
      <c r="BV101" s="321"/>
      <c r="BW101" s="321"/>
      <c r="BX101" s="322"/>
      <c r="BY101" s="322"/>
      <c r="BZ101" s="322"/>
      <c r="CA101" s="322"/>
      <c r="CB101" s="322"/>
      <c r="CC101" s="322"/>
      <c r="CD101" s="322"/>
      <c r="CE101" s="322"/>
      <c r="CF101" s="315" t="s">
        <v>167</v>
      </c>
      <c r="CG101" s="315"/>
      <c r="CH101" s="315"/>
      <c r="CI101" s="315"/>
      <c r="CJ101" s="315"/>
      <c r="CK101" s="315"/>
      <c r="CL101" s="315"/>
      <c r="CM101" s="315"/>
      <c r="CN101" s="315"/>
      <c r="CO101" s="315"/>
      <c r="CP101" s="315"/>
      <c r="CQ101" s="315"/>
      <c r="CR101" s="315"/>
      <c r="CS101" s="322" t="s">
        <v>466</v>
      </c>
      <c r="CT101" s="322"/>
      <c r="CU101" s="322"/>
      <c r="CV101" s="322"/>
      <c r="CW101" s="322"/>
      <c r="CX101" s="322"/>
      <c r="CY101" s="322"/>
      <c r="CZ101" s="322"/>
      <c r="DA101" s="322"/>
      <c r="DB101" s="322"/>
      <c r="DC101" s="322"/>
      <c r="DD101" s="322"/>
      <c r="DE101" s="322"/>
      <c r="DF101" s="317">
        <f>'Раздел II обосн. 2021.'!E98</f>
        <v>0</v>
      </c>
      <c r="DG101" s="317"/>
      <c r="DH101" s="317"/>
      <c r="DI101" s="317"/>
      <c r="DJ101" s="317"/>
      <c r="DK101" s="317"/>
      <c r="DL101" s="317"/>
      <c r="DM101" s="317"/>
      <c r="DN101" s="317"/>
      <c r="DO101" s="317"/>
      <c r="DP101" s="317"/>
      <c r="DQ101" s="317"/>
      <c r="DR101" s="317"/>
      <c r="DS101" s="317">
        <f>'Раздел II обосн. 2022.'!E98</f>
        <v>0</v>
      </c>
      <c r="DT101" s="317"/>
      <c r="DU101" s="317"/>
      <c r="DV101" s="317"/>
      <c r="DW101" s="317"/>
      <c r="DX101" s="317"/>
      <c r="DY101" s="317"/>
      <c r="DZ101" s="317"/>
      <c r="EA101" s="317"/>
      <c r="EB101" s="317"/>
      <c r="EC101" s="317"/>
      <c r="ED101" s="317"/>
      <c r="EE101" s="317"/>
      <c r="EF101" s="317">
        <f>'Раздел II обосн. 2023'!E98</f>
        <v>0</v>
      </c>
      <c r="EG101" s="317"/>
      <c r="EH101" s="317"/>
      <c r="EI101" s="317"/>
      <c r="EJ101" s="317"/>
      <c r="EK101" s="317"/>
      <c r="EL101" s="317"/>
      <c r="EM101" s="317"/>
      <c r="EN101" s="317"/>
      <c r="EO101" s="317"/>
      <c r="EP101" s="317"/>
      <c r="EQ101" s="317"/>
      <c r="ER101" s="317"/>
      <c r="ES101" s="318"/>
      <c r="ET101" s="318"/>
      <c r="EU101" s="318"/>
      <c r="EV101" s="318"/>
      <c r="EW101" s="318"/>
      <c r="EX101" s="318"/>
      <c r="EY101" s="318"/>
      <c r="EZ101" s="318"/>
      <c r="FA101" s="318"/>
      <c r="FB101" s="318"/>
      <c r="FC101" s="318"/>
      <c r="FD101" s="318"/>
      <c r="FE101" s="319"/>
      <c r="FF101" s="262"/>
      <c r="FG101" s="305">
        <f t="shared" si="1"/>
        <v>0</v>
      </c>
      <c r="FR101" s="263">
        <v>224</v>
      </c>
      <c r="FS101" s="268"/>
      <c r="FT101" s="269"/>
      <c r="FU101" s="269"/>
      <c r="FV101" s="270"/>
    </row>
    <row r="102" spans="1:181" s="263" customFormat="1" ht="11.25" customHeight="1">
      <c r="A102" s="320" t="s">
        <v>429</v>
      </c>
      <c r="B102" s="321"/>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1"/>
      <c r="AY102" s="321"/>
      <c r="AZ102" s="321"/>
      <c r="BA102" s="321"/>
      <c r="BB102" s="321"/>
      <c r="BC102" s="321"/>
      <c r="BD102" s="321"/>
      <c r="BE102" s="321"/>
      <c r="BF102" s="321"/>
      <c r="BG102" s="321"/>
      <c r="BH102" s="321"/>
      <c r="BI102" s="321"/>
      <c r="BJ102" s="321"/>
      <c r="BK102" s="321"/>
      <c r="BL102" s="321"/>
      <c r="BM102" s="321"/>
      <c r="BN102" s="321"/>
      <c r="BO102" s="321"/>
      <c r="BP102" s="321"/>
      <c r="BQ102" s="321"/>
      <c r="BR102" s="321"/>
      <c r="BS102" s="321"/>
      <c r="BT102" s="321"/>
      <c r="BU102" s="321"/>
      <c r="BV102" s="321"/>
      <c r="BW102" s="321"/>
      <c r="BX102" s="322"/>
      <c r="BY102" s="322"/>
      <c r="BZ102" s="322"/>
      <c r="CA102" s="322"/>
      <c r="CB102" s="322"/>
      <c r="CC102" s="322"/>
      <c r="CD102" s="322"/>
      <c r="CE102" s="322"/>
      <c r="CF102" s="315" t="s">
        <v>167</v>
      </c>
      <c r="CG102" s="315"/>
      <c r="CH102" s="315"/>
      <c r="CI102" s="315"/>
      <c r="CJ102" s="315"/>
      <c r="CK102" s="315"/>
      <c r="CL102" s="315"/>
      <c r="CM102" s="315"/>
      <c r="CN102" s="315"/>
      <c r="CO102" s="315"/>
      <c r="CP102" s="315"/>
      <c r="CQ102" s="315"/>
      <c r="CR102" s="315"/>
      <c r="CS102" s="322" t="s">
        <v>467</v>
      </c>
      <c r="CT102" s="322"/>
      <c r="CU102" s="322"/>
      <c r="CV102" s="322"/>
      <c r="CW102" s="322"/>
      <c r="CX102" s="322"/>
      <c r="CY102" s="322"/>
      <c r="CZ102" s="322"/>
      <c r="DA102" s="322"/>
      <c r="DB102" s="322"/>
      <c r="DC102" s="322"/>
      <c r="DD102" s="322"/>
      <c r="DE102" s="322"/>
      <c r="DF102" s="317">
        <f>'Раздел II обосн. 2021.'!E130-DF95</f>
        <v>1754400</v>
      </c>
      <c r="DG102" s="317"/>
      <c r="DH102" s="317"/>
      <c r="DI102" s="317"/>
      <c r="DJ102" s="317"/>
      <c r="DK102" s="317"/>
      <c r="DL102" s="317"/>
      <c r="DM102" s="317"/>
      <c r="DN102" s="317"/>
      <c r="DO102" s="317"/>
      <c r="DP102" s="317"/>
      <c r="DQ102" s="317"/>
      <c r="DR102" s="317"/>
      <c r="DS102" s="317">
        <f>'Раздел II обосн. 2022.'!E128</f>
        <v>1870450</v>
      </c>
      <c r="DT102" s="317"/>
      <c r="DU102" s="317"/>
      <c r="DV102" s="317"/>
      <c r="DW102" s="317"/>
      <c r="DX102" s="317"/>
      <c r="DY102" s="317"/>
      <c r="DZ102" s="317"/>
      <c r="EA102" s="317"/>
      <c r="EB102" s="317"/>
      <c r="EC102" s="317"/>
      <c r="ED102" s="317"/>
      <c r="EE102" s="317"/>
      <c r="EF102" s="317">
        <f>'Раздел II обосн. 2023'!E128</f>
        <v>1870450</v>
      </c>
      <c r="EG102" s="317"/>
      <c r="EH102" s="317"/>
      <c r="EI102" s="317"/>
      <c r="EJ102" s="317"/>
      <c r="EK102" s="317"/>
      <c r="EL102" s="317"/>
      <c r="EM102" s="317"/>
      <c r="EN102" s="317"/>
      <c r="EO102" s="317"/>
      <c r="EP102" s="317"/>
      <c r="EQ102" s="317"/>
      <c r="ER102" s="317"/>
      <c r="ES102" s="318"/>
      <c r="ET102" s="318"/>
      <c r="EU102" s="318"/>
      <c r="EV102" s="318"/>
      <c r="EW102" s="318"/>
      <c r="EX102" s="318"/>
      <c r="EY102" s="318"/>
      <c r="EZ102" s="318"/>
      <c r="FA102" s="318"/>
      <c r="FB102" s="318"/>
      <c r="FC102" s="318"/>
      <c r="FD102" s="318"/>
      <c r="FE102" s="319"/>
      <c r="FF102" s="262">
        <v>1754400</v>
      </c>
      <c r="FG102" s="305">
        <f t="shared" si="1"/>
        <v>0</v>
      </c>
      <c r="FR102" s="264">
        <v>225</v>
      </c>
      <c r="FS102" s="265"/>
      <c r="FT102" s="266"/>
      <c r="FU102" s="266"/>
      <c r="FV102" s="267"/>
      <c r="FW102" s="272"/>
      <c r="FX102" s="264"/>
      <c r="FY102" s="271"/>
    </row>
    <row r="103" spans="1:179" s="263" customFormat="1" ht="11.25" customHeight="1" hidden="1">
      <c r="A103" s="320"/>
      <c r="B103" s="321"/>
      <c r="C103" s="321"/>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21"/>
      <c r="AD103" s="321"/>
      <c r="AE103" s="321"/>
      <c r="AF103" s="321"/>
      <c r="AG103" s="321"/>
      <c r="AH103" s="321"/>
      <c r="AI103" s="321"/>
      <c r="AJ103" s="321"/>
      <c r="AK103" s="321"/>
      <c r="AL103" s="321"/>
      <c r="AM103" s="321"/>
      <c r="AN103" s="321"/>
      <c r="AO103" s="321"/>
      <c r="AP103" s="321"/>
      <c r="AQ103" s="321"/>
      <c r="AR103" s="321"/>
      <c r="AS103" s="321"/>
      <c r="AT103" s="321"/>
      <c r="AU103" s="321"/>
      <c r="AV103" s="321"/>
      <c r="AW103" s="321"/>
      <c r="AX103" s="321"/>
      <c r="AY103" s="321"/>
      <c r="AZ103" s="321"/>
      <c r="BA103" s="321"/>
      <c r="BB103" s="321"/>
      <c r="BC103" s="321"/>
      <c r="BD103" s="321"/>
      <c r="BE103" s="321"/>
      <c r="BF103" s="321"/>
      <c r="BG103" s="321"/>
      <c r="BH103" s="321"/>
      <c r="BI103" s="321"/>
      <c r="BJ103" s="321"/>
      <c r="BK103" s="321"/>
      <c r="BL103" s="321"/>
      <c r="BM103" s="321"/>
      <c r="BN103" s="321"/>
      <c r="BO103" s="321"/>
      <c r="BP103" s="321"/>
      <c r="BQ103" s="321"/>
      <c r="BR103" s="321"/>
      <c r="BS103" s="321"/>
      <c r="BT103" s="321"/>
      <c r="BU103" s="321"/>
      <c r="BV103" s="321"/>
      <c r="BW103" s="321"/>
      <c r="BX103" s="322"/>
      <c r="BY103" s="322"/>
      <c r="BZ103" s="322"/>
      <c r="CA103" s="322"/>
      <c r="CB103" s="322"/>
      <c r="CC103" s="322"/>
      <c r="CD103" s="322"/>
      <c r="CE103" s="322"/>
      <c r="CF103" s="315"/>
      <c r="CG103" s="315"/>
      <c r="CH103" s="315"/>
      <c r="CI103" s="315"/>
      <c r="CJ103" s="315"/>
      <c r="CK103" s="315"/>
      <c r="CL103" s="315"/>
      <c r="CM103" s="315"/>
      <c r="CN103" s="315"/>
      <c r="CO103" s="315"/>
      <c r="CP103" s="315"/>
      <c r="CQ103" s="315"/>
      <c r="CR103" s="315"/>
      <c r="CS103" s="322"/>
      <c r="CT103" s="322"/>
      <c r="CU103" s="322"/>
      <c r="CV103" s="322"/>
      <c r="CW103" s="322"/>
      <c r="CX103" s="322"/>
      <c r="CY103" s="322"/>
      <c r="CZ103" s="322"/>
      <c r="DA103" s="322"/>
      <c r="DB103" s="322"/>
      <c r="DC103" s="322"/>
      <c r="DD103" s="322"/>
      <c r="DE103" s="322"/>
      <c r="DF103" s="317"/>
      <c r="DG103" s="317"/>
      <c r="DH103" s="317"/>
      <c r="DI103" s="317"/>
      <c r="DJ103" s="317"/>
      <c r="DK103" s="317"/>
      <c r="DL103" s="317"/>
      <c r="DM103" s="317"/>
      <c r="DN103" s="317"/>
      <c r="DO103" s="317"/>
      <c r="DP103" s="317"/>
      <c r="DQ103" s="317"/>
      <c r="DR103" s="317"/>
      <c r="DS103" s="317">
        <f>'Раздел II обосн. 2022.'!D148</f>
        <v>0</v>
      </c>
      <c r="DT103" s="317"/>
      <c r="DU103" s="317"/>
      <c r="DV103" s="317"/>
      <c r="DW103" s="317"/>
      <c r="DX103" s="317"/>
      <c r="DY103" s="317"/>
      <c r="DZ103" s="317"/>
      <c r="EA103" s="317"/>
      <c r="EB103" s="317"/>
      <c r="EC103" s="317"/>
      <c r="ED103" s="317"/>
      <c r="EE103" s="317"/>
      <c r="EF103" s="317" t="e">
        <f>'Раздел II обосн. 2023'!#REF!</f>
        <v>#REF!</v>
      </c>
      <c r="EG103" s="317"/>
      <c r="EH103" s="317"/>
      <c r="EI103" s="317"/>
      <c r="EJ103" s="317"/>
      <c r="EK103" s="317"/>
      <c r="EL103" s="317"/>
      <c r="EM103" s="317"/>
      <c r="EN103" s="317"/>
      <c r="EO103" s="317"/>
      <c r="EP103" s="317"/>
      <c r="EQ103" s="317"/>
      <c r="ER103" s="317"/>
      <c r="ES103" s="318"/>
      <c r="ET103" s="318"/>
      <c r="EU103" s="318"/>
      <c r="EV103" s="318"/>
      <c r="EW103" s="318"/>
      <c r="EX103" s="318"/>
      <c r="EY103" s="318"/>
      <c r="EZ103" s="318"/>
      <c r="FA103" s="318"/>
      <c r="FB103" s="318"/>
      <c r="FC103" s="318"/>
      <c r="FD103" s="318"/>
      <c r="FE103" s="319"/>
      <c r="FF103" s="262"/>
      <c r="FG103" s="305">
        <f t="shared" si="1"/>
        <v>0</v>
      </c>
      <c r="FR103" s="264">
        <v>226</v>
      </c>
      <c r="FS103" s="265"/>
      <c r="FT103" s="266"/>
      <c r="FU103" s="266"/>
      <c r="FV103" s="267"/>
      <c r="FW103" s="264"/>
    </row>
    <row r="104" spans="1:179" s="263" customFormat="1" ht="11.25" customHeight="1">
      <c r="A104" s="320" t="s">
        <v>430</v>
      </c>
      <c r="B104" s="321"/>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1"/>
      <c r="BH104" s="321"/>
      <c r="BI104" s="321"/>
      <c r="BJ104" s="321"/>
      <c r="BK104" s="321"/>
      <c r="BL104" s="321"/>
      <c r="BM104" s="321"/>
      <c r="BN104" s="321"/>
      <c r="BO104" s="321"/>
      <c r="BP104" s="321"/>
      <c r="BQ104" s="321"/>
      <c r="BR104" s="321"/>
      <c r="BS104" s="321"/>
      <c r="BT104" s="321"/>
      <c r="BU104" s="321"/>
      <c r="BV104" s="321"/>
      <c r="BW104" s="321"/>
      <c r="BX104" s="322"/>
      <c r="BY104" s="322"/>
      <c r="BZ104" s="322"/>
      <c r="CA104" s="322"/>
      <c r="CB104" s="322"/>
      <c r="CC104" s="322"/>
      <c r="CD104" s="322"/>
      <c r="CE104" s="322"/>
      <c r="CF104" s="315" t="s">
        <v>167</v>
      </c>
      <c r="CG104" s="315"/>
      <c r="CH104" s="315"/>
      <c r="CI104" s="315"/>
      <c r="CJ104" s="315"/>
      <c r="CK104" s="315"/>
      <c r="CL104" s="315"/>
      <c r="CM104" s="315"/>
      <c r="CN104" s="315"/>
      <c r="CO104" s="315"/>
      <c r="CP104" s="315"/>
      <c r="CQ104" s="315"/>
      <c r="CR104" s="315"/>
      <c r="CS104" s="322" t="s">
        <v>461</v>
      </c>
      <c r="CT104" s="322"/>
      <c r="CU104" s="322"/>
      <c r="CV104" s="322"/>
      <c r="CW104" s="322"/>
      <c r="CX104" s="322"/>
      <c r="CY104" s="322"/>
      <c r="CZ104" s="322"/>
      <c r="DA104" s="322"/>
      <c r="DB104" s="322"/>
      <c r="DC104" s="322"/>
      <c r="DD104" s="322"/>
      <c r="DE104" s="322"/>
      <c r="DF104" s="317">
        <f>'Раздел II обосн. 2021.'!D154+1283267.58</f>
        <v>2113867.58</v>
      </c>
      <c r="DG104" s="317"/>
      <c r="DH104" s="317"/>
      <c r="DI104" s="317"/>
      <c r="DJ104" s="317"/>
      <c r="DK104" s="317"/>
      <c r="DL104" s="317"/>
      <c r="DM104" s="317"/>
      <c r="DN104" s="317"/>
      <c r="DO104" s="317"/>
      <c r="DP104" s="317"/>
      <c r="DQ104" s="317"/>
      <c r="DR104" s="317"/>
      <c r="DS104" s="317">
        <f>'Раздел II обосн. 2022.'!D149</f>
        <v>880600</v>
      </c>
      <c r="DT104" s="317"/>
      <c r="DU104" s="317"/>
      <c r="DV104" s="317"/>
      <c r="DW104" s="317"/>
      <c r="DX104" s="317"/>
      <c r="DY104" s="317"/>
      <c r="DZ104" s="317"/>
      <c r="EA104" s="317"/>
      <c r="EB104" s="317"/>
      <c r="EC104" s="317"/>
      <c r="ED104" s="317"/>
      <c r="EE104" s="317"/>
      <c r="EF104" s="317">
        <f>'Раздел II обосн. 2023'!D142</f>
        <v>980600</v>
      </c>
      <c r="EG104" s="317"/>
      <c r="EH104" s="317"/>
      <c r="EI104" s="317"/>
      <c r="EJ104" s="317"/>
      <c r="EK104" s="317"/>
      <c r="EL104" s="317"/>
      <c r="EM104" s="317"/>
      <c r="EN104" s="317"/>
      <c r="EO104" s="317"/>
      <c r="EP104" s="317"/>
      <c r="EQ104" s="317"/>
      <c r="ER104" s="317"/>
      <c r="ES104" s="318"/>
      <c r="ET104" s="318"/>
      <c r="EU104" s="318"/>
      <c r="EV104" s="318"/>
      <c r="EW104" s="318"/>
      <c r="EX104" s="318"/>
      <c r="EY104" s="318"/>
      <c r="EZ104" s="318"/>
      <c r="FA104" s="318"/>
      <c r="FB104" s="318"/>
      <c r="FC104" s="318"/>
      <c r="FD104" s="318"/>
      <c r="FE104" s="319"/>
      <c r="FF104" s="262">
        <v>2113867.58</v>
      </c>
      <c r="FG104" s="305">
        <f t="shared" si="1"/>
        <v>0</v>
      </c>
      <c r="FR104" s="264">
        <v>226</v>
      </c>
      <c r="FS104" s="265"/>
      <c r="FT104" s="266"/>
      <c r="FU104" s="266"/>
      <c r="FV104" s="267"/>
      <c r="FW104" s="264"/>
    </row>
    <row r="105" spans="1:180" s="263" customFormat="1" ht="11.25" customHeight="1">
      <c r="A105" s="320" t="s">
        <v>431</v>
      </c>
      <c r="B105" s="321"/>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321"/>
      <c r="AW105" s="321"/>
      <c r="AX105" s="321"/>
      <c r="AY105" s="321"/>
      <c r="AZ105" s="321"/>
      <c r="BA105" s="321"/>
      <c r="BB105" s="321"/>
      <c r="BC105" s="321"/>
      <c r="BD105" s="321"/>
      <c r="BE105" s="321"/>
      <c r="BF105" s="321"/>
      <c r="BG105" s="321"/>
      <c r="BH105" s="321"/>
      <c r="BI105" s="321"/>
      <c r="BJ105" s="321"/>
      <c r="BK105" s="321"/>
      <c r="BL105" s="321"/>
      <c r="BM105" s="321"/>
      <c r="BN105" s="321"/>
      <c r="BO105" s="321"/>
      <c r="BP105" s="321"/>
      <c r="BQ105" s="321"/>
      <c r="BR105" s="321"/>
      <c r="BS105" s="321"/>
      <c r="BT105" s="321"/>
      <c r="BU105" s="321"/>
      <c r="BV105" s="321"/>
      <c r="BW105" s="321"/>
      <c r="BX105" s="322"/>
      <c r="BY105" s="322"/>
      <c r="BZ105" s="322"/>
      <c r="CA105" s="322"/>
      <c r="CB105" s="322"/>
      <c r="CC105" s="322"/>
      <c r="CD105" s="322"/>
      <c r="CE105" s="322"/>
      <c r="CF105" s="315" t="s">
        <v>167</v>
      </c>
      <c r="CG105" s="315"/>
      <c r="CH105" s="315"/>
      <c r="CI105" s="315"/>
      <c r="CJ105" s="315"/>
      <c r="CK105" s="315"/>
      <c r="CL105" s="315"/>
      <c r="CM105" s="315"/>
      <c r="CN105" s="315"/>
      <c r="CO105" s="315"/>
      <c r="CP105" s="315"/>
      <c r="CQ105" s="315"/>
      <c r="CR105" s="315"/>
      <c r="CS105" s="322" t="s">
        <v>468</v>
      </c>
      <c r="CT105" s="322"/>
      <c r="CU105" s="322"/>
      <c r="CV105" s="322"/>
      <c r="CW105" s="322"/>
      <c r="CX105" s="322"/>
      <c r="CY105" s="322"/>
      <c r="CZ105" s="322"/>
      <c r="DA105" s="322"/>
      <c r="DB105" s="322"/>
      <c r="DC105" s="322"/>
      <c r="DD105" s="322"/>
      <c r="DE105" s="322"/>
      <c r="DF105" s="317">
        <f>'Раздел II обосн. 2021.'!E176</f>
        <v>990000</v>
      </c>
      <c r="DG105" s="317"/>
      <c r="DH105" s="317"/>
      <c r="DI105" s="317"/>
      <c r="DJ105" s="317"/>
      <c r="DK105" s="317"/>
      <c r="DL105" s="317"/>
      <c r="DM105" s="317"/>
      <c r="DN105" s="317"/>
      <c r="DO105" s="317"/>
      <c r="DP105" s="317"/>
      <c r="DQ105" s="317"/>
      <c r="DR105" s="317"/>
      <c r="DS105" s="317">
        <f>'Раздел II обосн. 2022.'!E171</f>
        <v>890000</v>
      </c>
      <c r="DT105" s="317"/>
      <c r="DU105" s="317"/>
      <c r="DV105" s="317"/>
      <c r="DW105" s="317"/>
      <c r="DX105" s="317"/>
      <c r="DY105" s="317"/>
      <c r="DZ105" s="317"/>
      <c r="EA105" s="317"/>
      <c r="EB105" s="317"/>
      <c r="EC105" s="317"/>
      <c r="ED105" s="317"/>
      <c r="EE105" s="317"/>
      <c r="EF105" s="317">
        <f>'Раздел II обосн. 2023'!E171</f>
        <v>890000</v>
      </c>
      <c r="EG105" s="317"/>
      <c r="EH105" s="317"/>
      <c r="EI105" s="317"/>
      <c r="EJ105" s="317"/>
      <c r="EK105" s="317"/>
      <c r="EL105" s="317"/>
      <c r="EM105" s="317"/>
      <c r="EN105" s="317"/>
      <c r="EO105" s="317"/>
      <c r="EP105" s="317"/>
      <c r="EQ105" s="317"/>
      <c r="ER105" s="317"/>
      <c r="ES105" s="318"/>
      <c r="ET105" s="318"/>
      <c r="EU105" s="318"/>
      <c r="EV105" s="318"/>
      <c r="EW105" s="318"/>
      <c r="EX105" s="318"/>
      <c r="EY105" s="318"/>
      <c r="EZ105" s="318"/>
      <c r="FA105" s="318"/>
      <c r="FB105" s="318"/>
      <c r="FC105" s="318"/>
      <c r="FD105" s="318"/>
      <c r="FE105" s="319"/>
      <c r="FF105" s="262">
        <v>990000</v>
      </c>
      <c r="FG105" s="305">
        <f t="shared" si="1"/>
        <v>0</v>
      </c>
      <c r="FR105" s="264">
        <v>310</v>
      </c>
      <c r="FS105" s="265"/>
      <c r="FT105" s="266"/>
      <c r="FU105" s="266"/>
      <c r="FV105" s="267"/>
      <c r="FW105" s="264"/>
      <c r="FX105" s="264"/>
    </row>
    <row r="106" spans="1:178" s="263" customFormat="1" ht="11.25" customHeight="1">
      <c r="A106" s="320" t="s">
        <v>474</v>
      </c>
      <c r="B106" s="321"/>
      <c r="C106" s="321"/>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1"/>
      <c r="AY106" s="321"/>
      <c r="AZ106" s="321"/>
      <c r="BA106" s="321"/>
      <c r="BB106" s="321"/>
      <c r="BC106" s="321"/>
      <c r="BD106" s="321"/>
      <c r="BE106" s="321"/>
      <c r="BF106" s="321"/>
      <c r="BG106" s="321"/>
      <c r="BH106" s="321"/>
      <c r="BI106" s="321"/>
      <c r="BJ106" s="321"/>
      <c r="BK106" s="321"/>
      <c r="BL106" s="321"/>
      <c r="BM106" s="321"/>
      <c r="BN106" s="321"/>
      <c r="BO106" s="321"/>
      <c r="BP106" s="321"/>
      <c r="BQ106" s="321"/>
      <c r="BR106" s="321"/>
      <c r="BS106" s="321"/>
      <c r="BT106" s="321"/>
      <c r="BU106" s="321"/>
      <c r="BV106" s="321"/>
      <c r="BW106" s="321"/>
      <c r="BX106" s="322"/>
      <c r="BY106" s="322"/>
      <c r="BZ106" s="322"/>
      <c r="CA106" s="322"/>
      <c r="CB106" s="322"/>
      <c r="CC106" s="322"/>
      <c r="CD106" s="322"/>
      <c r="CE106" s="322"/>
      <c r="CF106" s="315" t="s">
        <v>167</v>
      </c>
      <c r="CG106" s="315"/>
      <c r="CH106" s="315"/>
      <c r="CI106" s="315"/>
      <c r="CJ106" s="315"/>
      <c r="CK106" s="315"/>
      <c r="CL106" s="315"/>
      <c r="CM106" s="315"/>
      <c r="CN106" s="315"/>
      <c r="CO106" s="315"/>
      <c r="CP106" s="315"/>
      <c r="CQ106" s="315"/>
      <c r="CR106" s="315"/>
      <c r="CS106" s="322"/>
      <c r="CT106" s="322"/>
      <c r="CU106" s="322"/>
      <c r="CV106" s="322"/>
      <c r="CW106" s="322"/>
      <c r="CX106" s="322"/>
      <c r="CY106" s="322"/>
      <c r="CZ106" s="322"/>
      <c r="DA106" s="322"/>
      <c r="DB106" s="322"/>
      <c r="DC106" s="322"/>
      <c r="DD106" s="322"/>
      <c r="DE106" s="322"/>
      <c r="DF106" s="317">
        <f>DF107+DF108+DF109+DF110+DF111+DF112+DF113</f>
        <v>5889223.659090909</v>
      </c>
      <c r="DG106" s="317"/>
      <c r="DH106" s="317"/>
      <c r="DI106" s="317"/>
      <c r="DJ106" s="317"/>
      <c r="DK106" s="317"/>
      <c r="DL106" s="317"/>
      <c r="DM106" s="317"/>
      <c r="DN106" s="317"/>
      <c r="DO106" s="317"/>
      <c r="DP106" s="317"/>
      <c r="DQ106" s="317"/>
      <c r="DR106" s="317"/>
      <c r="DS106" s="317">
        <f>DS107+DS108+DS109+DS110+DS111+DS112+DS113</f>
        <v>5560426.659090909</v>
      </c>
      <c r="DT106" s="317"/>
      <c r="DU106" s="317"/>
      <c r="DV106" s="317"/>
      <c r="DW106" s="317"/>
      <c r="DX106" s="317"/>
      <c r="DY106" s="317"/>
      <c r="DZ106" s="317"/>
      <c r="EA106" s="317"/>
      <c r="EB106" s="317"/>
      <c r="EC106" s="317"/>
      <c r="ED106" s="317"/>
      <c r="EE106" s="317"/>
      <c r="EF106" s="317">
        <f>EF107+EF108+EF109+EF110+EF111+EF112+EF113</f>
        <v>5560426.659090909</v>
      </c>
      <c r="EG106" s="317"/>
      <c r="EH106" s="317"/>
      <c r="EI106" s="317"/>
      <c r="EJ106" s="317"/>
      <c r="EK106" s="317"/>
      <c r="EL106" s="317"/>
      <c r="EM106" s="317"/>
      <c r="EN106" s="317"/>
      <c r="EO106" s="317"/>
      <c r="EP106" s="317"/>
      <c r="EQ106" s="317"/>
      <c r="ER106" s="317"/>
      <c r="ES106" s="318"/>
      <c r="ET106" s="318"/>
      <c r="EU106" s="318"/>
      <c r="EV106" s="318"/>
      <c r="EW106" s="318"/>
      <c r="EX106" s="318"/>
      <c r="EY106" s="318"/>
      <c r="EZ106" s="318"/>
      <c r="FA106" s="318"/>
      <c r="FB106" s="318"/>
      <c r="FC106" s="318"/>
      <c r="FD106" s="318"/>
      <c r="FE106" s="319"/>
      <c r="FF106" s="273"/>
      <c r="FG106" s="305"/>
      <c r="FR106" s="263">
        <v>340</v>
      </c>
      <c r="FS106" s="268"/>
      <c r="FT106" s="269"/>
      <c r="FU106" s="269"/>
      <c r="FV106" s="270"/>
    </row>
    <row r="107" spans="1:178" s="263" customFormat="1" ht="22.5" customHeight="1">
      <c r="A107" s="320" t="s">
        <v>482</v>
      </c>
      <c r="B107" s="321"/>
      <c r="C107" s="321"/>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c r="AQ107" s="321"/>
      <c r="AR107" s="321"/>
      <c r="AS107" s="321"/>
      <c r="AT107" s="321"/>
      <c r="AU107" s="321"/>
      <c r="AV107" s="321"/>
      <c r="AW107" s="321"/>
      <c r="AX107" s="321"/>
      <c r="AY107" s="321"/>
      <c r="AZ107" s="321"/>
      <c r="BA107" s="321"/>
      <c r="BB107" s="321"/>
      <c r="BC107" s="321"/>
      <c r="BD107" s="321"/>
      <c r="BE107" s="321"/>
      <c r="BF107" s="321"/>
      <c r="BG107" s="321"/>
      <c r="BH107" s="321"/>
      <c r="BI107" s="321"/>
      <c r="BJ107" s="321"/>
      <c r="BK107" s="321"/>
      <c r="BL107" s="321"/>
      <c r="BM107" s="321"/>
      <c r="BN107" s="321"/>
      <c r="BO107" s="321"/>
      <c r="BP107" s="321"/>
      <c r="BQ107" s="321"/>
      <c r="BR107" s="321"/>
      <c r="BS107" s="321"/>
      <c r="BT107" s="321"/>
      <c r="BU107" s="321"/>
      <c r="BV107" s="321"/>
      <c r="BW107" s="321"/>
      <c r="BX107" s="322"/>
      <c r="BY107" s="322"/>
      <c r="BZ107" s="322"/>
      <c r="CA107" s="322"/>
      <c r="CB107" s="322"/>
      <c r="CC107" s="322"/>
      <c r="CD107" s="322"/>
      <c r="CE107" s="322"/>
      <c r="CF107" s="315" t="s">
        <v>167</v>
      </c>
      <c r="CG107" s="315"/>
      <c r="CH107" s="315"/>
      <c r="CI107" s="315"/>
      <c r="CJ107" s="315"/>
      <c r="CK107" s="315"/>
      <c r="CL107" s="315"/>
      <c r="CM107" s="315"/>
      <c r="CN107" s="315"/>
      <c r="CO107" s="315"/>
      <c r="CP107" s="315"/>
      <c r="CQ107" s="315"/>
      <c r="CR107" s="315"/>
      <c r="CS107" s="322" t="s">
        <v>475</v>
      </c>
      <c r="CT107" s="322"/>
      <c r="CU107" s="322"/>
      <c r="CV107" s="322"/>
      <c r="CW107" s="322"/>
      <c r="CX107" s="322"/>
      <c r="CY107" s="322"/>
      <c r="CZ107" s="322"/>
      <c r="DA107" s="322"/>
      <c r="DB107" s="322"/>
      <c r="DC107" s="322"/>
      <c r="DD107" s="322"/>
      <c r="DE107" s="322"/>
      <c r="DF107" s="317">
        <f>'Раздел II обосн. 2021.'!E178</f>
        <v>16050</v>
      </c>
      <c r="DG107" s="317"/>
      <c r="DH107" s="317"/>
      <c r="DI107" s="317"/>
      <c r="DJ107" s="317"/>
      <c r="DK107" s="317"/>
      <c r="DL107" s="317"/>
      <c r="DM107" s="317"/>
      <c r="DN107" s="317"/>
      <c r="DO107" s="317"/>
      <c r="DP107" s="317"/>
      <c r="DQ107" s="317"/>
      <c r="DR107" s="317"/>
      <c r="DS107" s="317">
        <f>'Раздел II обосн. 2022.'!E173</f>
        <v>50000</v>
      </c>
      <c r="DT107" s="317"/>
      <c r="DU107" s="317"/>
      <c r="DV107" s="317"/>
      <c r="DW107" s="317"/>
      <c r="DX107" s="317"/>
      <c r="DY107" s="317"/>
      <c r="DZ107" s="317"/>
      <c r="EA107" s="317"/>
      <c r="EB107" s="317"/>
      <c r="EC107" s="317"/>
      <c r="ED107" s="317"/>
      <c r="EE107" s="317"/>
      <c r="EF107" s="317">
        <f>'Раздел II обосн. 2023'!E173</f>
        <v>50000</v>
      </c>
      <c r="EG107" s="317"/>
      <c r="EH107" s="317"/>
      <c r="EI107" s="317"/>
      <c r="EJ107" s="317"/>
      <c r="EK107" s="317"/>
      <c r="EL107" s="317"/>
      <c r="EM107" s="317"/>
      <c r="EN107" s="317"/>
      <c r="EO107" s="317"/>
      <c r="EP107" s="317"/>
      <c r="EQ107" s="317"/>
      <c r="ER107" s="317"/>
      <c r="ES107" s="318"/>
      <c r="ET107" s="318"/>
      <c r="EU107" s="318"/>
      <c r="EV107" s="318"/>
      <c r="EW107" s="318"/>
      <c r="EX107" s="318"/>
      <c r="EY107" s="318"/>
      <c r="EZ107" s="318"/>
      <c r="FA107" s="318"/>
      <c r="FB107" s="318"/>
      <c r="FC107" s="318"/>
      <c r="FD107" s="318"/>
      <c r="FE107" s="319"/>
      <c r="FF107" s="273">
        <v>16050</v>
      </c>
      <c r="FG107" s="305">
        <f t="shared" si="1"/>
        <v>0</v>
      </c>
      <c r="FS107" s="268"/>
      <c r="FT107" s="269"/>
      <c r="FU107" s="269"/>
      <c r="FV107" s="270"/>
    </row>
    <row r="108" spans="1:178" s="263" customFormat="1" ht="11.25" customHeight="1">
      <c r="A108" s="320" t="s">
        <v>483</v>
      </c>
      <c r="B108" s="321"/>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1"/>
      <c r="AY108" s="321"/>
      <c r="AZ108" s="321"/>
      <c r="BA108" s="321"/>
      <c r="BB108" s="321"/>
      <c r="BC108" s="321"/>
      <c r="BD108" s="321"/>
      <c r="BE108" s="321"/>
      <c r="BF108" s="321"/>
      <c r="BG108" s="321"/>
      <c r="BH108" s="321"/>
      <c r="BI108" s="321"/>
      <c r="BJ108" s="321"/>
      <c r="BK108" s="321"/>
      <c r="BL108" s="321"/>
      <c r="BM108" s="321"/>
      <c r="BN108" s="321"/>
      <c r="BO108" s="321"/>
      <c r="BP108" s="321"/>
      <c r="BQ108" s="321"/>
      <c r="BR108" s="321"/>
      <c r="BS108" s="321"/>
      <c r="BT108" s="321"/>
      <c r="BU108" s="321"/>
      <c r="BV108" s="321"/>
      <c r="BW108" s="321"/>
      <c r="BX108" s="322"/>
      <c r="BY108" s="322"/>
      <c r="BZ108" s="322"/>
      <c r="CA108" s="322"/>
      <c r="CB108" s="322"/>
      <c r="CC108" s="322"/>
      <c r="CD108" s="322"/>
      <c r="CE108" s="322"/>
      <c r="CF108" s="315" t="s">
        <v>167</v>
      </c>
      <c r="CG108" s="315"/>
      <c r="CH108" s="315"/>
      <c r="CI108" s="315"/>
      <c r="CJ108" s="315"/>
      <c r="CK108" s="315"/>
      <c r="CL108" s="315"/>
      <c r="CM108" s="315"/>
      <c r="CN108" s="315"/>
      <c r="CO108" s="315"/>
      <c r="CP108" s="315"/>
      <c r="CQ108" s="315"/>
      <c r="CR108" s="315"/>
      <c r="CS108" s="322" t="s">
        <v>476</v>
      </c>
      <c r="CT108" s="322"/>
      <c r="CU108" s="322"/>
      <c r="CV108" s="322"/>
      <c r="CW108" s="322"/>
      <c r="CX108" s="322"/>
      <c r="CY108" s="322"/>
      <c r="CZ108" s="322"/>
      <c r="DA108" s="322"/>
      <c r="DB108" s="322"/>
      <c r="DC108" s="322"/>
      <c r="DD108" s="322"/>
      <c r="DE108" s="322"/>
      <c r="DF108" s="317">
        <f>'Раздел II обосн. 2021.'!E179+'Раздел II обосн. 2021.'!E189</f>
        <v>4920509.88909091</v>
      </c>
      <c r="DG108" s="317"/>
      <c r="DH108" s="317"/>
      <c r="DI108" s="317"/>
      <c r="DJ108" s="317"/>
      <c r="DK108" s="317"/>
      <c r="DL108" s="317"/>
      <c r="DM108" s="317"/>
      <c r="DN108" s="317"/>
      <c r="DO108" s="317"/>
      <c r="DP108" s="317"/>
      <c r="DQ108" s="317"/>
      <c r="DR108" s="317"/>
      <c r="DS108" s="317">
        <f>'Раздел II обосн. 2022.'!E174+'Раздел II обосн. 2022.'!E185</f>
        <v>4920509.88909091</v>
      </c>
      <c r="DT108" s="317"/>
      <c r="DU108" s="317"/>
      <c r="DV108" s="317"/>
      <c r="DW108" s="317"/>
      <c r="DX108" s="317"/>
      <c r="DY108" s="317"/>
      <c r="DZ108" s="317"/>
      <c r="EA108" s="317"/>
      <c r="EB108" s="317"/>
      <c r="EC108" s="317"/>
      <c r="ED108" s="317"/>
      <c r="EE108" s="317"/>
      <c r="EF108" s="317">
        <f>'Раздел II обосн. 2023'!E174+'Раздел II обосн. 2023'!E185</f>
        <v>4920509.88909091</v>
      </c>
      <c r="EG108" s="317"/>
      <c r="EH108" s="317"/>
      <c r="EI108" s="317"/>
      <c r="EJ108" s="317"/>
      <c r="EK108" s="317"/>
      <c r="EL108" s="317"/>
      <c r="EM108" s="317"/>
      <c r="EN108" s="317"/>
      <c r="EO108" s="317"/>
      <c r="EP108" s="317"/>
      <c r="EQ108" s="317"/>
      <c r="ER108" s="317"/>
      <c r="ES108" s="318"/>
      <c r="ET108" s="318"/>
      <c r="EU108" s="318"/>
      <c r="EV108" s="318"/>
      <c r="EW108" s="318"/>
      <c r="EX108" s="318"/>
      <c r="EY108" s="318"/>
      <c r="EZ108" s="318"/>
      <c r="FA108" s="318"/>
      <c r="FB108" s="318"/>
      <c r="FC108" s="318"/>
      <c r="FD108" s="318"/>
      <c r="FE108" s="319"/>
      <c r="FF108" s="262">
        <v>4920509.89</v>
      </c>
      <c r="FG108" s="305">
        <f t="shared" si="1"/>
        <v>0.0009090900421142578</v>
      </c>
      <c r="FS108" s="268"/>
      <c r="FT108" s="269"/>
      <c r="FU108" s="269"/>
      <c r="FV108" s="270"/>
    </row>
    <row r="109" spans="1:178" s="263" customFormat="1" ht="11.25" customHeight="1">
      <c r="A109" s="320" t="s">
        <v>484</v>
      </c>
      <c r="B109" s="321"/>
      <c r="C109" s="321"/>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1"/>
      <c r="AZ109" s="321"/>
      <c r="BA109" s="321"/>
      <c r="BB109" s="321"/>
      <c r="BC109" s="321"/>
      <c r="BD109" s="321"/>
      <c r="BE109" s="321"/>
      <c r="BF109" s="321"/>
      <c r="BG109" s="321"/>
      <c r="BH109" s="321"/>
      <c r="BI109" s="321"/>
      <c r="BJ109" s="321"/>
      <c r="BK109" s="321"/>
      <c r="BL109" s="321"/>
      <c r="BM109" s="321"/>
      <c r="BN109" s="321"/>
      <c r="BO109" s="321"/>
      <c r="BP109" s="321"/>
      <c r="BQ109" s="321"/>
      <c r="BR109" s="321"/>
      <c r="BS109" s="321"/>
      <c r="BT109" s="321"/>
      <c r="BU109" s="321"/>
      <c r="BV109" s="321"/>
      <c r="BW109" s="321"/>
      <c r="BX109" s="322"/>
      <c r="BY109" s="322"/>
      <c r="BZ109" s="322"/>
      <c r="CA109" s="322"/>
      <c r="CB109" s="322"/>
      <c r="CC109" s="322"/>
      <c r="CD109" s="322"/>
      <c r="CE109" s="322"/>
      <c r="CF109" s="315" t="s">
        <v>167</v>
      </c>
      <c r="CG109" s="315"/>
      <c r="CH109" s="315"/>
      <c r="CI109" s="315"/>
      <c r="CJ109" s="315"/>
      <c r="CK109" s="315"/>
      <c r="CL109" s="315"/>
      <c r="CM109" s="315"/>
      <c r="CN109" s="315"/>
      <c r="CO109" s="315"/>
      <c r="CP109" s="315"/>
      <c r="CQ109" s="315"/>
      <c r="CR109" s="315"/>
      <c r="CS109" s="322" t="s">
        <v>477</v>
      </c>
      <c r="CT109" s="322"/>
      <c r="CU109" s="322"/>
      <c r="CV109" s="322"/>
      <c r="CW109" s="322"/>
      <c r="CX109" s="322"/>
      <c r="CY109" s="322"/>
      <c r="CZ109" s="322"/>
      <c r="DA109" s="322"/>
      <c r="DB109" s="322"/>
      <c r="DC109" s="322"/>
      <c r="DD109" s="322"/>
      <c r="DE109" s="322"/>
      <c r="DF109" s="317">
        <v>0</v>
      </c>
      <c r="DG109" s="317"/>
      <c r="DH109" s="317"/>
      <c r="DI109" s="317"/>
      <c r="DJ109" s="317"/>
      <c r="DK109" s="317"/>
      <c r="DL109" s="317"/>
      <c r="DM109" s="317"/>
      <c r="DN109" s="317"/>
      <c r="DO109" s="317"/>
      <c r="DP109" s="317"/>
      <c r="DQ109" s="317"/>
      <c r="DR109" s="317"/>
      <c r="DS109" s="317">
        <v>0</v>
      </c>
      <c r="DT109" s="317"/>
      <c r="DU109" s="317"/>
      <c r="DV109" s="317"/>
      <c r="DW109" s="317"/>
      <c r="DX109" s="317"/>
      <c r="DY109" s="317"/>
      <c r="DZ109" s="317"/>
      <c r="EA109" s="317"/>
      <c r="EB109" s="317"/>
      <c r="EC109" s="317"/>
      <c r="ED109" s="317"/>
      <c r="EE109" s="317"/>
      <c r="EF109" s="317">
        <v>0</v>
      </c>
      <c r="EG109" s="317"/>
      <c r="EH109" s="317"/>
      <c r="EI109" s="317"/>
      <c r="EJ109" s="317"/>
      <c r="EK109" s="317"/>
      <c r="EL109" s="317"/>
      <c r="EM109" s="317"/>
      <c r="EN109" s="317"/>
      <c r="EO109" s="317"/>
      <c r="EP109" s="317"/>
      <c r="EQ109" s="317"/>
      <c r="ER109" s="317"/>
      <c r="ES109" s="318"/>
      <c r="ET109" s="318"/>
      <c r="EU109" s="318"/>
      <c r="EV109" s="318"/>
      <c r="EW109" s="318"/>
      <c r="EX109" s="318"/>
      <c r="EY109" s="318"/>
      <c r="EZ109" s="318"/>
      <c r="FA109" s="318"/>
      <c r="FB109" s="318"/>
      <c r="FC109" s="318"/>
      <c r="FD109" s="318"/>
      <c r="FE109" s="319"/>
      <c r="FF109" s="262"/>
      <c r="FG109" s="305">
        <f t="shared" si="1"/>
        <v>0</v>
      </c>
      <c r="FS109" s="268"/>
      <c r="FT109" s="269"/>
      <c r="FU109" s="269"/>
      <c r="FV109" s="270"/>
    </row>
    <row r="110" spans="1:178" s="263" customFormat="1" ht="11.25" customHeight="1">
      <c r="A110" s="320" t="s">
        <v>485</v>
      </c>
      <c r="B110" s="321"/>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c r="AQ110" s="321"/>
      <c r="AR110" s="321"/>
      <c r="AS110" s="321"/>
      <c r="AT110" s="321"/>
      <c r="AU110" s="321"/>
      <c r="AV110" s="321"/>
      <c r="AW110" s="321"/>
      <c r="AX110" s="321"/>
      <c r="AY110" s="321"/>
      <c r="AZ110" s="321"/>
      <c r="BA110" s="321"/>
      <c r="BB110" s="321"/>
      <c r="BC110" s="321"/>
      <c r="BD110" s="321"/>
      <c r="BE110" s="321"/>
      <c r="BF110" s="321"/>
      <c r="BG110" s="321"/>
      <c r="BH110" s="321"/>
      <c r="BI110" s="321"/>
      <c r="BJ110" s="321"/>
      <c r="BK110" s="321"/>
      <c r="BL110" s="321"/>
      <c r="BM110" s="321"/>
      <c r="BN110" s="321"/>
      <c r="BO110" s="321"/>
      <c r="BP110" s="321"/>
      <c r="BQ110" s="321"/>
      <c r="BR110" s="321"/>
      <c r="BS110" s="321"/>
      <c r="BT110" s="321"/>
      <c r="BU110" s="321"/>
      <c r="BV110" s="321"/>
      <c r="BW110" s="321"/>
      <c r="BX110" s="322"/>
      <c r="BY110" s="322"/>
      <c r="BZ110" s="322"/>
      <c r="CA110" s="322"/>
      <c r="CB110" s="322"/>
      <c r="CC110" s="322"/>
      <c r="CD110" s="322"/>
      <c r="CE110" s="322"/>
      <c r="CF110" s="315" t="s">
        <v>167</v>
      </c>
      <c r="CG110" s="315"/>
      <c r="CH110" s="315"/>
      <c r="CI110" s="315"/>
      <c r="CJ110" s="315"/>
      <c r="CK110" s="315"/>
      <c r="CL110" s="315"/>
      <c r="CM110" s="315"/>
      <c r="CN110" s="315"/>
      <c r="CO110" s="315"/>
      <c r="CP110" s="315"/>
      <c r="CQ110" s="315"/>
      <c r="CR110" s="315"/>
      <c r="CS110" s="322" t="s">
        <v>478</v>
      </c>
      <c r="CT110" s="322"/>
      <c r="CU110" s="322"/>
      <c r="CV110" s="322"/>
      <c r="CW110" s="322"/>
      <c r="CX110" s="322"/>
      <c r="CY110" s="322"/>
      <c r="CZ110" s="322"/>
      <c r="DA110" s="322"/>
      <c r="DB110" s="322"/>
      <c r="DC110" s="322"/>
      <c r="DD110" s="322"/>
      <c r="DE110" s="322"/>
      <c r="DF110" s="317">
        <f>'Раздел II обосн. 2021.'!E180</f>
        <v>94543.17</v>
      </c>
      <c r="DG110" s="317"/>
      <c r="DH110" s="317"/>
      <c r="DI110" s="317"/>
      <c r="DJ110" s="317"/>
      <c r="DK110" s="317"/>
      <c r="DL110" s="317"/>
      <c r="DM110" s="317"/>
      <c r="DN110" s="317"/>
      <c r="DO110" s="317"/>
      <c r="DP110" s="317"/>
      <c r="DQ110" s="317"/>
      <c r="DR110" s="317"/>
      <c r="DS110" s="317">
        <f>'Раздел II обосн. 2022.'!E175</f>
        <v>173331.17</v>
      </c>
      <c r="DT110" s="317"/>
      <c r="DU110" s="317"/>
      <c r="DV110" s="317"/>
      <c r="DW110" s="317"/>
      <c r="DX110" s="317"/>
      <c r="DY110" s="317"/>
      <c r="DZ110" s="317"/>
      <c r="EA110" s="317"/>
      <c r="EB110" s="317"/>
      <c r="EC110" s="317"/>
      <c r="ED110" s="317"/>
      <c r="EE110" s="317"/>
      <c r="EF110" s="317">
        <f>'Раздел II обосн. 2023'!E175</f>
        <v>173331.17</v>
      </c>
      <c r="EG110" s="317"/>
      <c r="EH110" s="317"/>
      <c r="EI110" s="317"/>
      <c r="EJ110" s="317"/>
      <c r="EK110" s="317"/>
      <c r="EL110" s="317"/>
      <c r="EM110" s="317"/>
      <c r="EN110" s="317"/>
      <c r="EO110" s="317"/>
      <c r="EP110" s="317"/>
      <c r="EQ110" s="317"/>
      <c r="ER110" s="317"/>
      <c r="ES110" s="318"/>
      <c r="ET110" s="318"/>
      <c r="EU110" s="318"/>
      <c r="EV110" s="318"/>
      <c r="EW110" s="318"/>
      <c r="EX110" s="318"/>
      <c r="EY110" s="318"/>
      <c r="EZ110" s="318"/>
      <c r="FA110" s="318"/>
      <c r="FB110" s="318"/>
      <c r="FC110" s="318"/>
      <c r="FD110" s="318"/>
      <c r="FE110" s="319"/>
      <c r="FF110" s="262">
        <v>94543.17</v>
      </c>
      <c r="FG110" s="305">
        <f t="shared" si="1"/>
        <v>0</v>
      </c>
      <c r="FS110" s="268"/>
      <c r="FT110" s="269"/>
      <c r="FU110" s="269"/>
      <c r="FV110" s="270"/>
    </row>
    <row r="111" spans="1:178" s="263" customFormat="1" ht="11.25" customHeight="1">
      <c r="A111" s="320" t="s">
        <v>486</v>
      </c>
      <c r="B111" s="321"/>
      <c r="C111" s="321"/>
      <c r="D111" s="321"/>
      <c r="E111" s="321"/>
      <c r="F111" s="321"/>
      <c r="G111" s="321"/>
      <c r="H111" s="321"/>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321"/>
      <c r="AM111" s="321"/>
      <c r="AN111" s="321"/>
      <c r="AO111" s="321"/>
      <c r="AP111" s="321"/>
      <c r="AQ111" s="321"/>
      <c r="AR111" s="321"/>
      <c r="AS111" s="321"/>
      <c r="AT111" s="321"/>
      <c r="AU111" s="321"/>
      <c r="AV111" s="321"/>
      <c r="AW111" s="321"/>
      <c r="AX111" s="321"/>
      <c r="AY111" s="321"/>
      <c r="AZ111" s="321"/>
      <c r="BA111" s="321"/>
      <c r="BB111" s="321"/>
      <c r="BC111" s="321"/>
      <c r="BD111" s="321"/>
      <c r="BE111" s="321"/>
      <c r="BF111" s="321"/>
      <c r="BG111" s="321"/>
      <c r="BH111" s="321"/>
      <c r="BI111" s="321"/>
      <c r="BJ111" s="321"/>
      <c r="BK111" s="321"/>
      <c r="BL111" s="321"/>
      <c r="BM111" s="321"/>
      <c r="BN111" s="321"/>
      <c r="BO111" s="321"/>
      <c r="BP111" s="321"/>
      <c r="BQ111" s="321"/>
      <c r="BR111" s="321"/>
      <c r="BS111" s="321"/>
      <c r="BT111" s="321"/>
      <c r="BU111" s="321"/>
      <c r="BV111" s="321"/>
      <c r="BW111" s="321"/>
      <c r="BX111" s="322"/>
      <c r="BY111" s="322"/>
      <c r="BZ111" s="322"/>
      <c r="CA111" s="322"/>
      <c r="CB111" s="322"/>
      <c r="CC111" s="322"/>
      <c r="CD111" s="322"/>
      <c r="CE111" s="322"/>
      <c r="CF111" s="315" t="s">
        <v>167</v>
      </c>
      <c r="CG111" s="315"/>
      <c r="CH111" s="315"/>
      <c r="CI111" s="315"/>
      <c r="CJ111" s="315"/>
      <c r="CK111" s="315"/>
      <c r="CL111" s="315"/>
      <c r="CM111" s="315"/>
      <c r="CN111" s="315"/>
      <c r="CO111" s="315"/>
      <c r="CP111" s="315"/>
      <c r="CQ111" s="315"/>
      <c r="CR111" s="315"/>
      <c r="CS111" s="322" t="s">
        <v>479</v>
      </c>
      <c r="CT111" s="322"/>
      <c r="CU111" s="322"/>
      <c r="CV111" s="322"/>
      <c r="CW111" s="322"/>
      <c r="CX111" s="322"/>
      <c r="CY111" s="322"/>
      <c r="CZ111" s="322"/>
      <c r="DA111" s="322"/>
      <c r="DB111" s="322"/>
      <c r="DC111" s="322"/>
      <c r="DD111" s="322"/>
      <c r="DE111" s="322"/>
      <c r="DF111" s="317">
        <f>'Раздел II обосн. 2021.'!E181</f>
        <v>214806</v>
      </c>
      <c r="DG111" s="317"/>
      <c r="DH111" s="317"/>
      <c r="DI111" s="317"/>
      <c r="DJ111" s="317"/>
      <c r="DK111" s="317"/>
      <c r="DL111" s="317"/>
      <c r="DM111" s="317"/>
      <c r="DN111" s="317"/>
      <c r="DO111" s="317"/>
      <c r="DP111" s="317"/>
      <c r="DQ111" s="317"/>
      <c r="DR111" s="317"/>
      <c r="DS111" s="317">
        <f>'Раздел II обосн. 2022.'!E176</f>
        <v>214806</v>
      </c>
      <c r="DT111" s="317"/>
      <c r="DU111" s="317"/>
      <c r="DV111" s="317"/>
      <c r="DW111" s="317"/>
      <c r="DX111" s="317"/>
      <c r="DY111" s="317"/>
      <c r="DZ111" s="317"/>
      <c r="EA111" s="317"/>
      <c r="EB111" s="317"/>
      <c r="EC111" s="317"/>
      <c r="ED111" s="317"/>
      <c r="EE111" s="317"/>
      <c r="EF111" s="317">
        <f>'Раздел II обосн. 2023'!E176</f>
        <v>214806</v>
      </c>
      <c r="EG111" s="317"/>
      <c r="EH111" s="317"/>
      <c r="EI111" s="317"/>
      <c r="EJ111" s="317"/>
      <c r="EK111" s="317"/>
      <c r="EL111" s="317"/>
      <c r="EM111" s="317"/>
      <c r="EN111" s="317"/>
      <c r="EO111" s="317"/>
      <c r="EP111" s="317"/>
      <c r="EQ111" s="317"/>
      <c r="ER111" s="317"/>
      <c r="ES111" s="318"/>
      <c r="ET111" s="318"/>
      <c r="EU111" s="318"/>
      <c r="EV111" s="318"/>
      <c r="EW111" s="318"/>
      <c r="EX111" s="318"/>
      <c r="EY111" s="318"/>
      <c r="EZ111" s="318"/>
      <c r="FA111" s="318"/>
      <c r="FB111" s="318"/>
      <c r="FC111" s="318"/>
      <c r="FD111" s="318"/>
      <c r="FE111" s="319"/>
      <c r="FF111" s="262">
        <v>214806</v>
      </c>
      <c r="FG111" s="305">
        <f t="shared" si="1"/>
        <v>0</v>
      </c>
      <c r="FS111" s="268"/>
      <c r="FT111" s="269"/>
      <c r="FU111" s="269"/>
      <c r="FV111" s="270"/>
    </row>
    <row r="112" spans="1:178" s="263" customFormat="1" ht="11.25" customHeight="1">
      <c r="A112" s="320" t="s">
        <v>487</v>
      </c>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1"/>
      <c r="AY112" s="321"/>
      <c r="AZ112" s="321"/>
      <c r="BA112" s="321"/>
      <c r="BB112" s="321"/>
      <c r="BC112" s="321"/>
      <c r="BD112" s="321"/>
      <c r="BE112" s="321"/>
      <c r="BF112" s="321"/>
      <c r="BG112" s="321"/>
      <c r="BH112" s="321"/>
      <c r="BI112" s="321"/>
      <c r="BJ112" s="321"/>
      <c r="BK112" s="321"/>
      <c r="BL112" s="321"/>
      <c r="BM112" s="321"/>
      <c r="BN112" s="321"/>
      <c r="BO112" s="321"/>
      <c r="BP112" s="321"/>
      <c r="BQ112" s="321"/>
      <c r="BR112" s="321"/>
      <c r="BS112" s="321"/>
      <c r="BT112" s="321"/>
      <c r="BU112" s="321"/>
      <c r="BV112" s="321"/>
      <c r="BW112" s="321"/>
      <c r="BX112" s="322"/>
      <c r="BY112" s="322"/>
      <c r="BZ112" s="322"/>
      <c r="CA112" s="322"/>
      <c r="CB112" s="322"/>
      <c r="CC112" s="322"/>
      <c r="CD112" s="322"/>
      <c r="CE112" s="322"/>
      <c r="CF112" s="315" t="s">
        <v>167</v>
      </c>
      <c r="CG112" s="315"/>
      <c r="CH112" s="315"/>
      <c r="CI112" s="315"/>
      <c r="CJ112" s="315"/>
      <c r="CK112" s="315"/>
      <c r="CL112" s="315"/>
      <c r="CM112" s="315"/>
      <c r="CN112" s="315"/>
      <c r="CO112" s="315"/>
      <c r="CP112" s="315"/>
      <c r="CQ112" s="315"/>
      <c r="CR112" s="315"/>
      <c r="CS112" s="322" t="s">
        <v>480</v>
      </c>
      <c r="CT112" s="322"/>
      <c r="CU112" s="322"/>
      <c r="CV112" s="322"/>
      <c r="CW112" s="322"/>
      <c r="CX112" s="322"/>
      <c r="CY112" s="322"/>
      <c r="CZ112" s="322"/>
      <c r="DA112" s="322"/>
      <c r="DB112" s="322"/>
      <c r="DC112" s="322"/>
      <c r="DD112" s="322"/>
      <c r="DE112" s="322"/>
      <c r="DF112" s="317">
        <f>'Раздел II обосн. 2021.'!E182</f>
        <v>643314.6</v>
      </c>
      <c r="DG112" s="317"/>
      <c r="DH112" s="317"/>
      <c r="DI112" s="317"/>
      <c r="DJ112" s="317"/>
      <c r="DK112" s="317"/>
      <c r="DL112" s="317"/>
      <c r="DM112" s="317"/>
      <c r="DN112" s="317"/>
      <c r="DO112" s="317"/>
      <c r="DP112" s="317"/>
      <c r="DQ112" s="317"/>
      <c r="DR112" s="317"/>
      <c r="DS112" s="317">
        <f>'Раздел II обосн. 2022.'!E177</f>
        <v>201779.6</v>
      </c>
      <c r="DT112" s="317"/>
      <c r="DU112" s="317"/>
      <c r="DV112" s="317"/>
      <c r="DW112" s="317"/>
      <c r="DX112" s="317"/>
      <c r="DY112" s="317"/>
      <c r="DZ112" s="317"/>
      <c r="EA112" s="317"/>
      <c r="EB112" s="317"/>
      <c r="EC112" s="317"/>
      <c r="ED112" s="317"/>
      <c r="EE112" s="317"/>
      <c r="EF112" s="317">
        <f>'Раздел II обосн. 2023'!E177</f>
        <v>201779.6</v>
      </c>
      <c r="EG112" s="317"/>
      <c r="EH112" s="317"/>
      <c r="EI112" s="317"/>
      <c r="EJ112" s="317"/>
      <c r="EK112" s="317"/>
      <c r="EL112" s="317"/>
      <c r="EM112" s="317"/>
      <c r="EN112" s="317"/>
      <c r="EO112" s="317"/>
      <c r="EP112" s="317"/>
      <c r="EQ112" s="317"/>
      <c r="ER112" s="317"/>
      <c r="ES112" s="318"/>
      <c r="ET112" s="318"/>
      <c r="EU112" s="318"/>
      <c r="EV112" s="318"/>
      <c r="EW112" s="318"/>
      <c r="EX112" s="318"/>
      <c r="EY112" s="318"/>
      <c r="EZ112" s="318"/>
      <c r="FA112" s="318"/>
      <c r="FB112" s="318"/>
      <c r="FC112" s="318"/>
      <c r="FD112" s="318"/>
      <c r="FE112" s="319"/>
      <c r="FF112" s="262">
        <v>643314.6</v>
      </c>
      <c r="FG112" s="305">
        <f t="shared" si="1"/>
        <v>0</v>
      </c>
      <c r="FS112" s="268"/>
      <c r="FT112" s="269"/>
      <c r="FU112" s="269"/>
      <c r="FV112" s="270"/>
    </row>
    <row r="113" spans="1:178" s="263" customFormat="1" ht="11.25" customHeight="1">
      <c r="A113" s="320" t="s">
        <v>488</v>
      </c>
      <c r="B113" s="321"/>
      <c r="C113" s="321"/>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1"/>
      <c r="AQ113" s="321"/>
      <c r="AR113" s="321"/>
      <c r="AS113" s="321"/>
      <c r="AT113" s="321"/>
      <c r="AU113" s="321"/>
      <c r="AV113" s="321"/>
      <c r="AW113" s="321"/>
      <c r="AX113" s="321"/>
      <c r="AY113" s="321"/>
      <c r="AZ113" s="321"/>
      <c r="BA113" s="321"/>
      <c r="BB113" s="321"/>
      <c r="BC113" s="321"/>
      <c r="BD113" s="321"/>
      <c r="BE113" s="321"/>
      <c r="BF113" s="321"/>
      <c r="BG113" s="321"/>
      <c r="BH113" s="321"/>
      <c r="BI113" s="321"/>
      <c r="BJ113" s="321"/>
      <c r="BK113" s="321"/>
      <c r="BL113" s="321"/>
      <c r="BM113" s="321"/>
      <c r="BN113" s="321"/>
      <c r="BO113" s="321"/>
      <c r="BP113" s="321"/>
      <c r="BQ113" s="321"/>
      <c r="BR113" s="321"/>
      <c r="BS113" s="321"/>
      <c r="BT113" s="321"/>
      <c r="BU113" s="321"/>
      <c r="BV113" s="321"/>
      <c r="BW113" s="321"/>
      <c r="BX113" s="322"/>
      <c r="BY113" s="322"/>
      <c r="BZ113" s="322"/>
      <c r="CA113" s="322"/>
      <c r="CB113" s="322"/>
      <c r="CC113" s="322"/>
      <c r="CD113" s="322"/>
      <c r="CE113" s="322"/>
      <c r="CF113" s="315" t="s">
        <v>167</v>
      </c>
      <c r="CG113" s="315"/>
      <c r="CH113" s="315"/>
      <c r="CI113" s="315"/>
      <c r="CJ113" s="315"/>
      <c r="CK113" s="315"/>
      <c r="CL113" s="315"/>
      <c r="CM113" s="315"/>
      <c r="CN113" s="315"/>
      <c r="CO113" s="315"/>
      <c r="CP113" s="315"/>
      <c r="CQ113" s="315"/>
      <c r="CR113" s="315"/>
      <c r="CS113" s="322" t="s">
        <v>481</v>
      </c>
      <c r="CT113" s="322"/>
      <c r="CU113" s="322"/>
      <c r="CV113" s="322"/>
      <c r="CW113" s="322"/>
      <c r="CX113" s="322"/>
      <c r="CY113" s="322"/>
      <c r="CZ113" s="322"/>
      <c r="DA113" s="322"/>
      <c r="DB113" s="322"/>
      <c r="DC113" s="322"/>
      <c r="DD113" s="322"/>
      <c r="DE113" s="322"/>
      <c r="DF113" s="317">
        <f>'Раздел II обосн. 2021.'!E183</f>
        <v>0</v>
      </c>
      <c r="DG113" s="317"/>
      <c r="DH113" s="317"/>
      <c r="DI113" s="317"/>
      <c r="DJ113" s="317"/>
      <c r="DK113" s="317"/>
      <c r="DL113" s="317"/>
      <c r="DM113" s="317"/>
      <c r="DN113" s="317"/>
      <c r="DO113" s="317"/>
      <c r="DP113" s="317"/>
      <c r="DQ113" s="317"/>
      <c r="DR113" s="317"/>
      <c r="DS113" s="317">
        <f>'Раздел II обосн. 2022.'!E178</f>
        <v>0</v>
      </c>
      <c r="DT113" s="317"/>
      <c r="DU113" s="317"/>
      <c r="DV113" s="317"/>
      <c r="DW113" s="317"/>
      <c r="DX113" s="317"/>
      <c r="DY113" s="317"/>
      <c r="DZ113" s="317"/>
      <c r="EA113" s="317"/>
      <c r="EB113" s="317"/>
      <c r="EC113" s="317"/>
      <c r="ED113" s="317"/>
      <c r="EE113" s="317"/>
      <c r="EF113" s="317">
        <f>'Раздел II обосн. 2023'!E178</f>
        <v>0</v>
      </c>
      <c r="EG113" s="317"/>
      <c r="EH113" s="317"/>
      <c r="EI113" s="317"/>
      <c r="EJ113" s="317"/>
      <c r="EK113" s="317"/>
      <c r="EL113" s="317"/>
      <c r="EM113" s="317"/>
      <c r="EN113" s="317"/>
      <c r="EO113" s="317"/>
      <c r="EP113" s="317"/>
      <c r="EQ113" s="317"/>
      <c r="ER113" s="317"/>
      <c r="ES113" s="318"/>
      <c r="ET113" s="318"/>
      <c r="EU113" s="318"/>
      <c r="EV113" s="318"/>
      <c r="EW113" s="318"/>
      <c r="EX113" s="318"/>
      <c r="EY113" s="318"/>
      <c r="EZ113" s="318"/>
      <c r="FA113" s="318"/>
      <c r="FB113" s="318"/>
      <c r="FC113" s="318"/>
      <c r="FD113" s="318"/>
      <c r="FE113" s="319"/>
      <c r="FF113" s="262"/>
      <c r="FG113" s="305">
        <f t="shared" si="1"/>
        <v>0</v>
      </c>
      <c r="FS113" s="268"/>
      <c r="FT113" s="269"/>
      <c r="FU113" s="269"/>
      <c r="FV113" s="270"/>
    </row>
    <row r="114" spans="1:177" ht="11.25" customHeight="1">
      <c r="A114" s="404" t="s">
        <v>168</v>
      </c>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14"/>
      <c r="BE114" s="314"/>
      <c r="BF114" s="314"/>
      <c r="BG114" s="314"/>
      <c r="BH114" s="314"/>
      <c r="BI114" s="314"/>
      <c r="BJ114" s="314"/>
      <c r="BK114" s="314"/>
      <c r="BL114" s="314"/>
      <c r="BM114" s="314"/>
      <c r="BN114" s="314"/>
      <c r="BO114" s="314"/>
      <c r="BP114" s="314"/>
      <c r="BQ114" s="314"/>
      <c r="BR114" s="314"/>
      <c r="BS114" s="314"/>
      <c r="BT114" s="314"/>
      <c r="BU114" s="314"/>
      <c r="BV114" s="314"/>
      <c r="BW114" s="314"/>
      <c r="BX114" s="315" t="s">
        <v>169</v>
      </c>
      <c r="BY114" s="315"/>
      <c r="BZ114" s="315"/>
      <c r="CA114" s="315"/>
      <c r="CB114" s="315"/>
      <c r="CC114" s="315"/>
      <c r="CD114" s="315"/>
      <c r="CE114" s="315"/>
      <c r="CF114" s="315" t="s">
        <v>170</v>
      </c>
      <c r="CG114" s="315"/>
      <c r="CH114" s="315"/>
      <c r="CI114" s="315"/>
      <c r="CJ114" s="315"/>
      <c r="CK114" s="315"/>
      <c r="CL114" s="315"/>
      <c r="CM114" s="315"/>
      <c r="CN114" s="315"/>
      <c r="CO114" s="315"/>
      <c r="CP114" s="315"/>
      <c r="CQ114" s="315"/>
      <c r="CR114" s="315"/>
      <c r="CS114" s="315"/>
      <c r="CT114" s="315"/>
      <c r="CU114" s="315"/>
      <c r="CV114" s="315"/>
      <c r="CW114" s="315"/>
      <c r="CX114" s="315"/>
      <c r="CY114" s="315"/>
      <c r="CZ114" s="315"/>
      <c r="DA114" s="315"/>
      <c r="DB114" s="315"/>
      <c r="DC114" s="315"/>
      <c r="DD114" s="315"/>
      <c r="DE114" s="315"/>
      <c r="DF114" s="316"/>
      <c r="DG114" s="316"/>
      <c r="DH114" s="316"/>
      <c r="DI114" s="316"/>
      <c r="DJ114" s="316"/>
      <c r="DK114" s="316"/>
      <c r="DL114" s="316"/>
      <c r="DM114" s="316"/>
      <c r="DN114" s="316"/>
      <c r="DO114" s="316"/>
      <c r="DP114" s="316"/>
      <c r="DQ114" s="316"/>
      <c r="DR114" s="316"/>
      <c r="DS114" s="316"/>
      <c r="DT114" s="316"/>
      <c r="DU114" s="316"/>
      <c r="DV114" s="316"/>
      <c r="DW114" s="316"/>
      <c r="DX114" s="316"/>
      <c r="DY114" s="316"/>
      <c r="DZ114" s="316"/>
      <c r="EA114" s="316"/>
      <c r="EB114" s="316"/>
      <c r="EC114" s="316"/>
      <c r="ED114" s="316"/>
      <c r="EE114" s="316"/>
      <c r="EF114" s="316"/>
      <c r="EG114" s="316"/>
      <c r="EH114" s="316"/>
      <c r="EI114" s="316"/>
      <c r="EJ114" s="316"/>
      <c r="EK114" s="316"/>
      <c r="EL114" s="316"/>
      <c r="EM114" s="316"/>
      <c r="EN114" s="316"/>
      <c r="EO114" s="316"/>
      <c r="EP114" s="316"/>
      <c r="EQ114" s="316"/>
      <c r="ER114" s="316"/>
      <c r="ES114" s="311"/>
      <c r="ET114" s="311"/>
      <c r="EU114" s="311"/>
      <c r="EV114" s="311"/>
      <c r="EW114" s="311"/>
      <c r="EX114" s="311"/>
      <c r="EY114" s="311"/>
      <c r="EZ114" s="311"/>
      <c r="FA114" s="311"/>
      <c r="FB114" s="311"/>
      <c r="FC114" s="311"/>
      <c r="FD114" s="311"/>
      <c r="FE114" s="312"/>
      <c r="FS114" s="274"/>
      <c r="FT114" s="274"/>
      <c r="FU114" s="274"/>
    </row>
    <row r="115" spans="1:161" ht="33.75" customHeight="1">
      <c r="A115" s="414" t="s">
        <v>171</v>
      </c>
      <c r="B115" s="415"/>
      <c r="C115" s="415"/>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5"/>
      <c r="AL115" s="415"/>
      <c r="AM115" s="415"/>
      <c r="AN115" s="415"/>
      <c r="AO115" s="415"/>
      <c r="AP115" s="415"/>
      <c r="AQ115" s="415"/>
      <c r="AR115" s="415"/>
      <c r="AS115" s="415"/>
      <c r="AT115" s="415"/>
      <c r="AU115" s="415"/>
      <c r="AV115" s="415"/>
      <c r="AW115" s="415"/>
      <c r="AX115" s="415"/>
      <c r="AY115" s="415"/>
      <c r="AZ115" s="415"/>
      <c r="BA115" s="415"/>
      <c r="BB115" s="415"/>
      <c r="BC115" s="415"/>
      <c r="BD115" s="415"/>
      <c r="BE115" s="415"/>
      <c r="BF115" s="415"/>
      <c r="BG115" s="415"/>
      <c r="BH115" s="415"/>
      <c r="BI115" s="415"/>
      <c r="BJ115" s="415"/>
      <c r="BK115" s="415"/>
      <c r="BL115" s="415"/>
      <c r="BM115" s="415"/>
      <c r="BN115" s="415"/>
      <c r="BO115" s="415"/>
      <c r="BP115" s="415"/>
      <c r="BQ115" s="415"/>
      <c r="BR115" s="415"/>
      <c r="BS115" s="415"/>
      <c r="BT115" s="415"/>
      <c r="BU115" s="415"/>
      <c r="BV115" s="415"/>
      <c r="BW115" s="415"/>
      <c r="BX115" s="315" t="s">
        <v>172</v>
      </c>
      <c r="BY115" s="315"/>
      <c r="BZ115" s="315"/>
      <c r="CA115" s="315"/>
      <c r="CB115" s="315"/>
      <c r="CC115" s="315"/>
      <c r="CD115" s="315"/>
      <c r="CE115" s="315"/>
      <c r="CF115" s="315" t="s">
        <v>173</v>
      </c>
      <c r="CG115" s="315"/>
      <c r="CH115" s="315"/>
      <c r="CI115" s="315"/>
      <c r="CJ115" s="315"/>
      <c r="CK115" s="315"/>
      <c r="CL115" s="315"/>
      <c r="CM115" s="315"/>
      <c r="CN115" s="315"/>
      <c r="CO115" s="315"/>
      <c r="CP115" s="315"/>
      <c r="CQ115" s="315"/>
      <c r="CR115" s="315"/>
      <c r="CS115" s="315"/>
      <c r="CT115" s="315"/>
      <c r="CU115" s="315"/>
      <c r="CV115" s="315"/>
      <c r="CW115" s="315"/>
      <c r="CX115" s="315"/>
      <c r="CY115" s="315"/>
      <c r="CZ115" s="315"/>
      <c r="DA115" s="315"/>
      <c r="DB115" s="315"/>
      <c r="DC115" s="315"/>
      <c r="DD115" s="315"/>
      <c r="DE115" s="315"/>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c r="EI115" s="316"/>
      <c r="EJ115" s="316"/>
      <c r="EK115" s="316"/>
      <c r="EL115" s="316"/>
      <c r="EM115" s="316"/>
      <c r="EN115" s="316"/>
      <c r="EO115" s="316"/>
      <c r="EP115" s="316"/>
      <c r="EQ115" s="316"/>
      <c r="ER115" s="316"/>
      <c r="ES115" s="311"/>
      <c r="ET115" s="311"/>
      <c r="EU115" s="311"/>
      <c r="EV115" s="311"/>
      <c r="EW115" s="311"/>
      <c r="EX115" s="311"/>
      <c r="EY115" s="311"/>
      <c r="EZ115" s="311"/>
      <c r="FA115" s="311"/>
      <c r="FB115" s="311"/>
      <c r="FC115" s="311"/>
      <c r="FD115" s="311"/>
      <c r="FE115" s="312"/>
    </row>
    <row r="116" spans="1:161" ht="22.5" customHeight="1">
      <c r="A116" s="414" t="s">
        <v>174</v>
      </c>
      <c r="B116" s="415"/>
      <c r="C116" s="415"/>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15"/>
      <c r="AD116" s="415"/>
      <c r="AE116" s="415"/>
      <c r="AF116" s="415"/>
      <c r="AG116" s="415"/>
      <c r="AH116" s="415"/>
      <c r="AI116" s="415"/>
      <c r="AJ116" s="415"/>
      <c r="AK116" s="415"/>
      <c r="AL116" s="415"/>
      <c r="AM116" s="415"/>
      <c r="AN116" s="415"/>
      <c r="AO116" s="415"/>
      <c r="AP116" s="415"/>
      <c r="AQ116" s="415"/>
      <c r="AR116" s="415"/>
      <c r="AS116" s="415"/>
      <c r="AT116" s="415"/>
      <c r="AU116" s="415"/>
      <c r="AV116" s="415"/>
      <c r="AW116" s="415"/>
      <c r="AX116" s="415"/>
      <c r="AY116" s="415"/>
      <c r="AZ116" s="415"/>
      <c r="BA116" s="415"/>
      <c r="BB116" s="415"/>
      <c r="BC116" s="415"/>
      <c r="BD116" s="415"/>
      <c r="BE116" s="415"/>
      <c r="BF116" s="415"/>
      <c r="BG116" s="415"/>
      <c r="BH116" s="415"/>
      <c r="BI116" s="415"/>
      <c r="BJ116" s="415"/>
      <c r="BK116" s="415"/>
      <c r="BL116" s="415"/>
      <c r="BM116" s="415"/>
      <c r="BN116" s="415"/>
      <c r="BO116" s="415"/>
      <c r="BP116" s="415"/>
      <c r="BQ116" s="415"/>
      <c r="BR116" s="415"/>
      <c r="BS116" s="415"/>
      <c r="BT116" s="415"/>
      <c r="BU116" s="415"/>
      <c r="BV116" s="415"/>
      <c r="BW116" s="415"/>
      <c r="BX116" s="315" t="s">
        <v>175</v>
      </c>
      <c r="BY116" s="315"/>
      <c r="BZ116" s="315"/>
      <c r="CA116" s="315"/>
      <c r="CB116" s="315"/>
      <c r="CC116" s="315"/>
      <c r="CD116" s="315"/>
      <c r="CE116" s="315"/>
      <c r="CF116" s="315" t="s">
        <v>176</v>
      </c>
      <c r="CG116" s="315"/>
      <c r="CH116" s="315"/>
      <c r="CI116" s="315"/>
      <c r="CJ116" s="315"/>
      <c r="CK116" s="315"/>
      <c r="CL116" s="315"/>
      <c r="CM116" s="315"/>
      <c r="CN116" s="315"/>
      <c r="CO116" s="315"/>
      <c r="CP116" s="315"/>
      <c r="CQ116" s="315"/>
      <c r="CR116" s="315"/>
      <c r="CS116" s="315"/>
      <c r="CT116" s="315"/>
      <c r="CU116" s="315"/>
      <c r="CV116" s="315"/>
      <c r="CW116" s="315"/>
      <c r="CX116" s="315"/>
      <c r="CY116" s="315"/>
      <c r="CZ116" s="315"/>
      <c r="DA116" s="315"/>
      <c r="DB116" s="315"/>
      <c r="DC116" s="315"/>
      <c r="DD116" s="315"/>
      <c r="DE116" s="315"/>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c r="EI116" s="316"/>
      <c r="EJ116" s="316"/>
      <c r="EK116" s="316"/>
      <c r="EL116" s="316"/>
      <c r="EM116" s="316"/>
      <c r="EN116" s="316"/>
      <c r="EO116" s="316"/>
      <c r="EP116" s="316"/>
      <c r="EQ116" s="316"/>
      <c r="ER116" s="316"/>
      <c r="ES116" s="311"/>
      <c r="ET116" s="311"/>
      <c r="EU116" s="311"/>
      <c r="EV116" s="311"/>
      <c r="EW116" s="311"/>
      <c r="EX116" s="311"/>
      <c r="EY116" s="311"/>
      <c r="EZ116" s="311"/>
      <c r="FA116" s="311"/>
      <c r="FB116" s="311"/>
      <c r="FC116" s="311"/>
      <c r="FD116" s="311"/>
      <c r="FE116" s="312"/>
    </row>
    <row r="117" spans="1:162" ht="12.75" customHeight="1">
      <c r="A117" s="385" t="s">
        <v>177</v>
      </c>
      <c r="B117" s="386"/>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6"/>
      <c r="AQ117" s="386"/>
      <c r="AR117" s="386"/>
      <c r="AS117" s="386"/>
      <c r="AT117" s="386"/>
      <c r="AU117" s="386"/>
      <c r="AV117" s="386"/>
      <c r="AW117" s="386"/>
      <c r="AX117" s="386"/>
      <c r="AY117" s="386"/>
      <c r="AZ117" s="386"/>
      <c r="BA117" s="386"/>
      <c r="BB117" s="386"/>
      <c r="BC117" s="386"/>
      <c r="BD117" s="386"/>
      <c r="BE117" s="386"/>
      <c r="BF117" s="386"/>
      <c r="BG117" s="386"/>
      <c r="BH117" s="386"/>
      <c r="BI117" s="386"/>
      <c r="BJ117" s="386"/>
      <c r="BK117" s="386"/>
      <c r="BL117" s="386"/>
      <c r="BM117" s="386"/>
      <c r="BN117" s="386"/>
      <c r="BO117" s="386"/>
      <c r="BP117" s="386"/>
      <c r="BQ117" s="386"/>
      <c r="BR117" s="386"/>
      <c r="BS117" s="386"/>
      <c r="BT117" s="386"/>
      <c r="BU117" s="386"/>
      <c r="BV117" s="386"/>
      <c r="BW117" s="386"/>
      <c r="BX117" s="387" t="s">
        <v>178</v>
      </c>
      <c r="BY117" s="387"/>
      <c r="BZ117" s="387"/>
      <c r="CA117" s="387"/>
      <c r="CB117" s="387"/>
      <c r="CC117" s="387"/>
      <c r="CD117" s="387"/>
      <c r="CE117" s="387"/>
      <c r="CF117" s="387" t="s">
        <v>179</v>
      </c>
      <c r="CG117" s="387"/>
      <c r="CH117" s="387"/>
      <c r="CI117" s="387"/>
      <c r="CJ117" s="387"/>
      <c r="CK117" s="387"/>
      <c r="CL117" s="387"/>
      <c r="CM117" s="387"/>
      <c r="CN117" s="387"/>
      <c r="CO117" s="387"/>
      <c r="CP117" s="387"/>
      <c r="CQ117" s="387"/>
      <c r="CR117" s="387"/>
      <c r="CS117" s="315" t="s">
        <v>454</v>
      </c>
      <c r="CT117" s="315"/>
      <c r="CU117" s="315"/>
      <c r="CV117" s="315"/>
      <c r="CW117" s="315"/>
      <c r="CX117" s="315"/>
      <c r="CY117" s="315"/>
      <c r="CZ117" s="315"/>
      <c r="DA117" s="315"/>
      <c r="DB117" s="315"/>
      <c r="DC117" s="315"/>
      <c r="DD117" s="315"/>
      <c r="DE117" s="315"/>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1" t="s">
        <v>43</v>
      </c>
      <c r="ET117" s="311"/>
      <c r="EU117" s="311"/>
      <c r="EV117" s="311"/>
      <c r="EW117" s="311"/>
      <c r="EX117" s="311"/>
      <c r="EY117" s="311"/>
      <c r="EZ117" s="311"/>
      <c r="FA117" s="311"/>
      <c r="FB117" s="311"/>
      <c r="FC117" s="311"/>
      <c r="FD117" s="311"/>
      <c r="FE117" s="312"/>
      <c r="FF117" s="247" t="s">
        <v>455</v>
      </c>
    </row>
    <row r="118" spans="1:161" ht="22.5" customHeight="1">
      <c r="A118" s="411" t="s">
        <v>180</v>
      </c>
      <c r="B118" s="401"/>
      <c r="C118" s="401"/>
      <c r="D118" s="401"/>
      <c r="E118" s="401"/>
      <c r="F118" s="401"/>
      <c r="G118" s="401"/>
      <c r="H118" s="401"/>
      <c r="I118" s="401"/>
      <c r="J118" s="401"/>
      <c r="K118" s="401"/>
      <c r="L118" s="401"/>
      <c r="M118" s="401"/>
      <c r="N118" s="401"/>
      <c r="O118" s="401"/>
      <c r="P118" s="401"/>
      <c r="Q118" s="401"/>
      <c r="R118" s="401"/>
      <c r="S118" s="401"/>
      <c r="T118" s="401"/>
      <c r="U118" s="401"/>
      <c r="V118" s="401"/>
      <c r="W118" s="401"/>
      <c r="X118" s="401"/>
      <c r="Y118" s="401"/>
      <c r="Z118" s="401"/>
      <c r="AA118" s="401"/>
      <c r="AB118" s="401"/>
      <c r="AC118" s="401"/>
      <c r="AD118" s="401"/>
      <c r="AE118" s="401"/>
      <c r="AF118" s="401"/>
      <c r="AG118" s="401"/>
      <c r="AH118" s="401"/>
      <c r="AI118" s="401"/>
      <c r="AJ118" s="401"/>
      <c r="AK118" s="401"/>
      <c r="AL118" s="401"/>
      <c r="AM118" s="401"/>
      <c r="AN118" s="401"/>
      <c r="AO118" s="401"/>
      <c r="AP118" s="401"/>
      <c r="AQ118" s="401"/>
      <c r="AR118" s="401"/>
      <c r="AS118" s="401"/>
      <c r="AT118" s="401"/>
      <c r="AU118" s="401"/>
      <c r="AV118" s="401"/>
      <c r="AW118" s="401"/>
      <c r="AX118" s="401"/>
      <c r="AY118" s="401"/>
      <c r="AZ118" s="401"/>
      <c r="BA118" s="401"/>
      <c r="BB118" s="401"/>
      <c r="BC118" s="401"/>
      <c r="BD118" s="401"/>
      <c r="BE118" s="401"/>
      <c r="BF118" s="401"/>
      <c r="BG118" s="401"/>
      <c r="BH118" s="401"/>
      <c r="BI118" s="401"/>
      <c r="BJ118" s="401"/>
      <c r="BK118" s="401"/>
      <c r="BL118" s="401"/>
      <c r="BM118" s="401"/>
      <c r="BN118" s="401"/>
      <c r="BO118" s="401"/>
      <c r="BP118" s="401"/>
      <c r="BQ118" s="401"/>
      <c r="BR118" s="401"/>
      <c r="BS118" s="401"/>
      <c r="BT118" s="401"/>
      <c r="BU118" s="401"/>
      <c r="BV118" s="401"/>
      <c r="BW118" s="401"/>
      <c r="BX118" s="315" t="s">
        <v>181</v>
      </c>
      <c r="BY118" s="315"/>
      <c r="BZ118" s="315"/>
      <c r="CA118" s="315"/>
      <c r="CB118" s="315"/>
      <c r="CC118" s="315"/>
      <c r="CD118" s="315"/>
      <c r="CE118" s="315"/>
      <c r="CF118" s="315"/>
      <c r="CG118" s="315"/>
      <c r="CH118" s="315"/>
      <c r="CI118" s="315"/>
      <c r="CJ118" s="315"/>
      <c r="CK118" s="315"/>
      <c r="CL118" s="315"/>
      <c r="CM118" s="315"/>
      <c r="CN118" s="315"/>
      <c r="CO118" s="315"/>
      <c r="CP118" s="315"/>
      <c r="CQ118" s="315"/>
      <c r="CR118" s="315"/>
      <c r="CS118" s="315"/>
      <c r="CT118" s="315"/>
      <c r="CU118" s="315"/>
      <c r="CV118" s="315"/>
      <c r="CW118" s="315"/>
      <c r="CX118" s="315"/>
      <c r="CY118" s="315"/>
      <c r="CZ118" s="315"/>
      <c r="DA118" s="315"/>
      <c r="DB118" s="315"/>
      <c r="DC118" s="315"/>
      <c r="DD118" s="315"/>
      <c r="DE118" s="315"/>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1" t="s">
        <v>43</v>
      </c>
      <c r="ET118" s="311"/>
      <c r="EU118" s="311"/>
      <c r="EV118" s="311"/>
      <c r="EW118" s="311"/>
      <c r="EX118" s="311"/>
      <c r="EY118" s="311"/>
      <c r="EZ118" s="311"/>
      <c r="FA118" s="311"/>
      <c r="FB118" s="311"/>
      <c r="FC118" s="311"/>
      <c r="FD118" s="311"/>
      <c r="FE118" s="312"/>
    </row>
    <row r="119" spans="1:161" ht="12.75" customHeight="1">
      <c r="A119" s="411" t="s">
        <v>182</v>
      </c>
      <c r="B119" s="401"/>
      <c r="C119" s="401"/>
      <c r="D119" s="401"/>
      <c r="E119" s="401"/>
      <c r="F119" s="401"/>
      <c r="G119" s="401"/>
      <c r="H119" s="401"/>
      <c r="I119" s="401"/>
      <c r="J119" s="401"/>
      <c r="K119" s="401"/>
      <c r="L119" s="401"/>
      <c r="M119" s="401"/>
      <c r="N119" s="401"/>
      <c r="O119" s="401"/>
      <c r="P119" s="401"/>
      <c r="Q119" s="401"/>
      <c r="R119" s="401"/>
      <c r="S119" s="401"/>
      <c r="T119" s="401"/>
      <c r="U119" s="401"/>
      <c r="V119" s="401"/>
      <c r="W119" s="401"/>
      <c r="X119" s="401"/>
      <c r="Y119" s="401"/>
      <c r="Z119" s="401"/>
      <c r="AA119" s="401"/>
      <c r="AB119" s="401"/>
      <c r="AC119" s="401"/>
      <c r="AD119" s="401"/>
      <c r="AE119" s="401"/>
      <c r="AF119" s="401"/>
      <c r="AG119" s="401"/>
      <c r="AH119" s="401"/>
      <c r="AI119" s="401"/>
      <c r="AJ119" s="401"/>
      <c r="AK119" s="401"/>
      <c r="AL119" s="401"/>
      <c r="AM119" s="401"/>
      <c r="AN119" s="401"/>
      <c r="AO119" s="401"/>
      <c r="AP119" s="401"/>
      <c r="AQ119" s="401"/>
      <c r="AR119" s="401"/>
      <c r="AS119" s="401"/>
      <c r="AT119" s="401"/>
      <c r="AU119" s="401"/>
      <c r="AV119" s="401"/>
      <c r="AW119" s="401"/>
      <c r="AX119" s="401"/>
      <c r="AY119" s="401"/>
      <c r="AZ119" s="401"/>
      <c r="BA119" s="401"/>
      <c r="BB119" s="401"/>
      <c r="BC119" s="401"/>
      <c r="BD119" s="401"/>
      <c r="BE119" s="401"/>
      <c r="BF119" s="401"/>
      <c r="BG119" s="401"/>
      <c r="BH119" s="401"/>
      <c r="BI119" s="401"/>
      <c r="BJ119" s="401"/>
      <c r="BK119" s="401"/>
      <c r="BL119" s="401"/>
      <c r="BM119" s="401"/>
      <c r="BN119" s="401"/>
      <c r="BO119" s="401"/>
      <c r="BP119" s="401"/>
      <c r="BQ119" s="401"/>
      <c r="BR119" s="401"/>
      <c r="BS119" s="401"/>
      <c r="BT119" s="401"/>
      <c r="BU119" s="401"/>
      <c r="BV119" s="401"/>
      <c r="BW119" s="401"/>
      <c r="BX119" s="315" t="s">
        <v>183</v>
      </c>
      <c r="BY119" s="315"/>
      <c r="BZ119" s="315"/>
      <c r="CA119" s="315"/>
      <c r="CB119" s="315"/>
      <c r="CC119" s="315"/>
      <c r="CD119" s="315"/>
      <c r="CE119" s="315"/>
      <c r="CF119" s="315"/>
      <c r="CG119" s="315"/>
      <c r="CH119" s="315"/>
      <c r="CI119" s="315"/>
      <c r="CJ119" s="315"/>
      <c r="CK119" s="315"/>
      <c r="CL119" s="315"/>
      <c r="CM119" s="315"/>
      <c r="CN119" s="315"/>
      <c r="CO119" s="315"/>
      <c r="CP119" s="315"/>
      <c r="CQ119" s="315"/>
      <c r="CR119" s="315"/>
      <c r="CS119" s="315"/>
      <c r="CT119" s="315"/>
      <c r="CU119" s="315"/>
      <c r="CV119" s="315"/>
      <c r="CW119" s="315"/>
      <c r="CX119" s="315"/>
      <c r="CY119" s="315"/>
      <c r="CZ119" s="315"/>
      <c r="DA119" s="315"/>
      <c r="DB119" s="315"/>
      <c r="DC119" s="315"/>
      <c r="DD119" s="315"/>
      <c r="DE119" s="315"/>
      <c r="DF119" s="316"/>
      <c r="DG119" s="316"/>
      <c r="DH119" s="316"/>
      <c r="DI119" s="316"/>
      <c r="DJ119" s="316"/>
      <c r="DK119" s="316"/>
      <c r="DL119" s="316"/>
      <c r="DM119" s="316"/>
      <c r="DN119" s="316"/>
      <c r="DO119" s="316"/>
      <c r="DP119" s="316"/>
      <c r="DQ119" s="316"/>
      <c r="DR119" s="316"/>
      <c r="DS119" s="316"/>
      <c r="DT119" s="316"/>
      <c r="DU119" s="316"/>
      <c r="DV119" s="316"/>
      <c r="DW119" s="316"/>
      <c r="DX119" s="316"/>
      <c r="DY119" s="316"/>
      <c r="DZ119" s="316"/>
      <c r="EA119" s="316"/>
      <c r="EB119" s="316"/>
      <c r="EC119" s="316"/>
      <c r="ED119" s="316"/>
      <c r="EE119" s="316"/>
      <c r="EF119" s="316"/>
      <c r="EG119" s="316"/>
      <c r="EH119" s="316"/>
      <c r="EI119" s="316"/>
      <c r="EJ119" s="316"/>
      <c r="EK119" s="316"/>
      <c r="EL119" s="316"/>
      <c r="EM119" s="316"/>
      <c r="EN119" s="316"/>
      <c r="EO119" s="316"/>
      <c r="EP119" s="316"/>
      <c r="EQ119" s="316"/>
      <c r="ER119" s="316"/>
      <c r="ES119" s="311" t="s">
        <v>43</v>
      </c>
      <c r="ET119" s="311"/>
      <c r="EU119" s="311"/>
      <c r="EV119" s="311"/>
      <c r="EW119" s="311"/>
      <c r="EX119" s="311"/>
      <c r="EY119" s="311"/>
      <c r="EZ119" s="311"/>
      <c r="FA119" s="311"/>
      <c r="FB119" s="311"/>
      <c r="FC119" s="311"/>
      <c r="FD119" s="311"/>
      <c r="FE119" s="312"/>
    </row>
    <row r="120" spans="1:161" ht="12.75" customHeight="1">
      <c r="A120" s="411" t="s">
        <v>185</v>
      </c>
      <c r="B120" s="401"/>
      <c r="C120" s="401"/>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01"/>
      <c r="AE120" s="401"/>
      <c r="AF120" s="401"/>
      <c r="AG120" s="401"/>
      <c r="AH120" s="401"/>
      <c r="AI120" s="401"/>
      <c r="AJ120" s="401"/>
      <c r="AK120" s="401"/>
      <c r="AL120" s="401"/>
      <c r="AM120" s="401"/>
      <c r="AN120" s="401"/>
      <c r="AO120" s="401"/>
      <c r="AP120" s="401"/>
      <c r="AQ120" s="401"/>
      <c r="AR120" s="401"/>
      <c r="AS120" s="401"/>
      <c r="AT120" s="401"/>
      <c r="AU120" s="401"/>
      <c r="AV120" s="401"/>
      <c r="AW120" s="401"/>
      <c r="AX120" s="401"/>
      <c r="AY120" s="401"/>
      <c r="AZ120" s="401"/>
      <c r="BA120" s="401"/>
      <c r="BB120" s="401"/>
      <c r="BC120" s="401"/>
      <c r="BD120" s="401"/>
      <c r="BE120" s="401"/>
      <c r="BF120" s="401"/>
      <c r="BG120" s="401"/>
      <c r="BH120" s="401"/>
      <c r="BI120" s="401"/>
      <c r="BJ120" s="401"/>
      <c r="BK120" s="401"/>
      <c r="BL120" s="401"/>
      <c r="BM120" s="401"/>
      <c r="BN120" s="401"/>
      <c r="BO120" s="401"/>
      <c r="BP120" s="401"/>
      <c r="BQ120" s="401"/>
      <c r="BR120" s="401"/>
      <c r="BS120" s="401"/>
      <c r="BT120" s="401"/>
      <c r="BU120" s="401"/>
      <c r="BV120" s="401"/>
      <c r="BW120" s="401"/>
      <c r="BX120" s="315" t="s">
        <v>184</v>
      </c>
      <c r="BY120" s="315"/>
      <c r="BZ120" s="315"/>
      <c r="CA120" s="315"/>
      <c r="CB120" s="315"/>
      <c r="CC120" s="315"/>
      <c r="CD120" s="315"/>
      <c r="CE120" s="315"/>
      <c r="CF120" s="315"/>
      <c r="CG120" s="315"/>
      <c r="CH120" s="315"/>
      <c r="CI120" s="315"/>
      <c r="CJ120" s="315"/>
      <c r="CK120" s="315"/>
      <c r="CL120" s="315"/>
      <c r="CM120" s="315"/>
      <c r="CN120" s="315"/>
      <c r="CO120" s="315"/>
      <c r="CP120" s="315"/>
      <c r="CQ120" s="315"/>
      <c r="CR120" s="315"/>
      <c r="CS120" s="315"/>
      <c r="CT120" s="315"/>
      <c r="CU120" s="315"/>
      <c r="CV120" s="315"/>
      <c r="CW120" s="315"/>
      <c r="CX120" s="315"/>
      <c r="CY120" s="315"/>
      <c r="CZ120" s="315"/>
      <c r="DA120" s="315"/>
      <c r="DB120" s="315"/>
      <c r="DC120" s="315"/>
      <c r="DD120" s="315"/>
      <c r="DE120" s="315"/>
      <c r="DF120" s="316"/>
      <c r="DG120" s="316"/>
      <c r="DH120" s="316"/>
      <c r="DI120" s="316"/>
      <c r="DJ120" s="316"/>
      <c r="DK120" s="316"/>
      <c r="DL120" s="316"/>
      <c r="DM120" s="316"/>
      <c r="DN120" s="316"/>
      <c r="DO120" s="316"/>
      <c r="DP120" s="316"/>
      <c r="DQ120" s="316"/>
      <c r="DR120" s="316"/>
      <c r="DS120" s="316"/>
      <c r="DT120" s="316"/>
      <c r="DU120" s="316"/>
      <c r="DV120" s="316"/>
      <c r="DW120" s="316"/>
      <c r="DX120" s="316"/>
      <c r="DY120" s="316"/>
      <c r="DZ120" s="316"/>
      <c r="EA120" s="316"/>
      <c r="EB120" s="316"/>
      <c r="EC120" s="316"/>
      <c r="ED120" s="316"/>
      <c r="EE120" s="316"/>
      <c r="EF120" s="316"/>
      <c r="EG120" s="316"/>
      <c r="EH120" s="316"/>
      <c r="EI120" s="316"/>
      <c r="EJ120" s="316"/>
      <c r="EK120" s="316"/>
      <c r="EL120" s="316"/>
      <c r="EM120" s="316"/>
      <c r="EN120" s="316"/>
      <c r="EO120" s="316"/>
      <c r="EP120" s="316"/>
      <c r="EQ120" s="316"/>
      <c r="ER120" s="316"/>
      <c r="ES120" s="311" t="s">
        <v>43</v>
      </c>
      <c r="ET120" s="311"/>
      <c r="EU120" s="311"/>
      <c r="EV120" s="311"/>
      <c r="EW120" s="311"/>
      <c r="EX120" s="311"/>
      <c r="EY120" s="311"/>
      <c r="EZ120" s="311"/>
      <c r="FA120" s="311"/>
      <c r="FB120" s="311"/>
      <c r="FC120" s="311"/>
      <c r="FD120" s="311"/>
      <c r="FE120" s="312"/>
    </row>
    <row r="121" spans="1:161" ht="12.75" customHeight="1">
      <c r="A121" s="385" t="s">
        <v>186</v>
      </c>
      <c r="B121" s="386"/>
      <c r="C121" s="386"/>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86"/>
      <c r="AC121" s="386"/>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6"/>
      <c r="AY121" s="386"/>
      <c r="AZ121" s="386"/>
      <c r="BA121" s="386"/>
      <c r="BB121" s="386"/>
      <c r="BC121" s="386"/>
      <c r="BD121" s="386"/>
      <c r="BE121" s="386"/>
      <c r="BF121" s="386"/>
      <c r="BG121" s="386"/>
      <c r="BH121" s="386"/>
      <c r="BI121" s="386"/>
      <c r="BJ121" s="386"/>
      <c r="BK121" s="386"/>
      <c r="BL121" s="386"/>
      <c r="BM121" s="386"/>
      <c r="BN121" s="386"/>
      <c r="BO121" s="386"/>
      <c r="BP121" s="386"/>
      <c r="BQ121" s="386"/>
      <c r="BR121" s="386"/>
      <c r="BS121" s="386"/>
      <c r="BT121" s="386"/>
      <c r="BU121" s="386"/>
      <c r="BV121" s="386"/>
      <c r="BW121" s="386"/>
      <c r="BX121" s="387" t="s">
        <v>187</v>
      </c>
      <c r="BY121" s="387"/>
      <c r="BZ121" s="387"/>
      <c r="CA121" s="387"/>
      <c r="CB121" s="387"/>
      <c r="CC121" s="387"/>
      <c r="CD121" s="387"/>
      <c r="CE121" s="387"/>
      <c r="CF121" s="387" t="s">
        <v>43</v>
      </c>
      <c r="CG121" s="387"/>
      <c r="CH121" s="387"/>
      <c r="CI121" s="387"/>
      <c r="CJ121" s="387"/>
      <c r="CK121" s="387"/>
      <c r="CL121" s="387"/>
      <c r="CM121" s="387"/>
      <c r="CN121" s="387"/>
      <c r="CO121" s="387"/>
      <c r="CP121" s="387"/>
      <c r="CQ121" s="387"/>
      <c r="CR121" s="387"/>
      <c r="CS121" s="315"/>
      <c r="CT121" s="315"/>
      <c r="CU121" s="315"/>
      <c r="CV121" s="315"/>
      <c r="CW121" s="315"/>
      <c r="CX121" s="315"/>
      <c r="CY121" s="315"/>
      <c r="CZ121" s="315"/>
      <c r="DA121" s="315"/>
      <c r="DB121" s="315"/>
      <c r="DC121" s="315"/>
      <c r="DD121" s="315"/>
      <c r="DE121" s="315"/>
      <c r="DF121" s="316"/>
      <c r="DG121" s="316"/>
      <c r="DH121" s="316"/>
      <c r="DI121" s="316"/>
      <c r="DJ121" s="316"/>
      <c r="DK121" s="316"/>
      <c r="DL121" s="316"/>
      <c r="DM121" s="316"/>
      <c r="DN121" s="316"/>
      <c r="DO121" s="316"/>
      <c r="DP121" s="316"/>
      <c r="DQ121" s="316"/>
      <c r="DR121" s="316"/>
      <c r="DS121" s="316"/>
      <c r="DT121" s="316"/>
      <c r="DU121" s="316"/>
      <c r="DV121" s="316"/>
      <c r="DW121" s="316"/>
      <c r="DX121" s="316"/>
      <c r="DY121" s="316"/>
      <c r="DZ121" s="316"/>
      <c r="EA121" s="316"/>
      <c r="EB121" s="316"/>
      <c r="EC121" s="316"/>
      <c r="ED121" s="316"/>
      <c r="EE121" s="316"/>
      <c r="EF121" s="316"/>
      <c r="EG121" s="316"/>
      <c r="EH121" s="316"/>
      <c r="EI121" s="316"/>
      <c r="EJ121" s="316"/>
      <c r="EK121" s="316"/>
      <c r="EL121" s="316"/>
      <c r="EM121" s="316"/>
      <c r="EN121" s="316"/>
      <c r="EO121" s="316"/>
      <c r="EP121" s="316"/>
      <c r="EQ121" s="316"/>
      <c r="ER121" s="316"/>
      <c r="ES121" s="311" t="s">
        <v>43</v>
      </c>
      <c r="ET121" s="311"/>
      <c r="EU121" s="311"/>
      <c r="EV121" s="311"/>
      <c r="EW121" s="311"/>
      <c r="EX121" s="311"/>
      <c r="EY121" s="311"/>
      <c r="EZ121" s="311"/>
      <c r="FA121" s="311"/>
      <c r="FB121" s="311"/>
      <c r="FC121" s="311"/>
      <c r="FD121" s="311"/>
      <c r="FE121" s="312"/>
    </row>
    <row r="122" spans="1:161" ht="22.5" customHeight="1">
      <c r="A122" s="411" t="s">
        <v>188</v>
      </c>
      <c r="B122" s="401"/>
      <c r="C122" s="401"/>
      <c r="D122" s="401"/>
      <c r="E122" s="401"/>
      <c r="F122" s="401"/>
      <c r="G122" s="401"/>
      <c r="H122" s="401"/>
      <c r="I122" s="401"/>
      <c r="J122" s="401"/>
      <c r="K122" s="401"/>
      <c r="L122" s="401"/>
      <c r="M122" s="401"/>
      <c r="N122" s="401"/>
      <c r="O122" s="401"/>
      <c r="P122" s="401"/>
      <c r="Q122" s="401"/>
      <c r="R122" s="401"/>
      <c r="S122" s="401"/>
      <c r="T122" s="401"/>
      <c r="U122" s="401"/>
      <c r="V122" s="401"/>
      <c r="W122" s="401"/>
      <c r="X122" s="401"/>
      <c r="Y122" s="401"/>
      <c r="Z122" s="401"/>
      <c r="AA122" s="401"/>
      <c r="AB122" s="401"/>
      <c r="AC122" s="401"/>
      <c r="AD122" s="401"/>
      <c r="AE122" s="401"/>
      <c r="AF122" s="401"/>
      <c r="AG122" s="401"/>
      <c r="AH122" s="401"/>
      <c r="AI122" s="401"/>
      <c r="AJ122" s="401"/>
      <c r="AK122" s="401"/>
      <c r="AL122" s="401"/>
      <c r="AM122" s="401"/>
      <c r="AN122" s="401"/>
      <c r="AO122" s="401"/>
      <c r="AP122" s="401"/>
      <c r="AQ122" s="401"/>
      <c r="AR122" s="401"/>
      <c r="AS122" s="401"/>
      <c r="AT122" s="401"/>
      <c r="AU122" s="401"/>
      <c r="AV122" s="401"/>
      <c r="AW122" s="401"/>
      <c r="AX122" s="401"/>
      <c r="AY122" s="401"/>
      <c r="AZ122" s="401"/>
      <c r="BA122" s="401"/>
      <c r="BB122" s="401"/>
      <c r="BC122" s="401"/>
      <c r="BD122" s="401"/>
      <c r="BE122" s="401"/>
      <c r="BF122" s="401"/>
      <c r="BG122" s="401"/>
      <c r="BH122" s="401"/>
      <c r="BI122" s="401"/>
      <c r="BJ122" s="401"/>
      <c r="BK122" s="401"/>
      <c r="BL122" s="401"/>
      <c r="BM122" s="401"/>
      <c r="BN122" s="401"/>
      <c r="BO122" s="401"/>
      <c r="BP122" s="401"/>
      <c r="BQ122" s="401"/>
      <c r="BR122" s="401"/>
      <c r="BS122" s="401"/>
      <c r="BT122" s="401"/>
      <c r="BU122" s="401"/>
      <c r="BV122" s="401"/>
      <c r="BW122" s="401"/>
      <c r="BX122" s="315" t="s">
        <v>189</v>
      </c>
      <c r="BY122" s="315"/>
      <c r="BZ122" s="315"/>
      <c r="CA122" s="315"/>
      <c r="CB122" s="315"/>
      <c r="CC122" s="315"/>
      <c r="CD122" s="315"/>
      <c r="CE122" s="315"/>
      <c r="CF122" s="315" t="s">
        <v>190</v>
      </c>
      <c r="CG122" s="315"/>
      <c r="CH122" s="315"/>
      <c r="CI122" s="315"/>
      <c r="CJ122" s="315"/>
      <c r="CK122" s="315"/>
      <c r="CL122" s="315"/>
      <c r="CM122" s="315"/>
      <c r="CN122" s="315"/>
      <c r="CO122" s="315"/>
      <c r="CP122" s="315"/>
      <c r="CQ122" s="315"/>
      <c r="CR122" s="315"/>
      <c r="CS122" s="315"/>
      <c r="CT122" s="315"/>
      <c r="CU122" s="315"/>
      <c r="CV122" s="315"/>
      <c r="CW122" s="315"/>
      <c r="CX122" s="315"/>
      <c r="CY122" s="315"/>
      <c r="CZ122" s="315"/>
      <c r="DA122" s="315"/>
      <c r="DB122" s="315"/>
      <c r="DC122" s="315"/>
      <c r="DD122" s="315"/>
      <c r="DE122" s="315"/>
      <c r="DF122" s="316"/>
      <c r="DG122" s="316"/>
      <c r="DH122" s="316"/>
      <c r="DI122" s="316"/>
      <c r="DJ122" s="316"/>
      <c r="DK122" s="316"/>
      <c r="DL122" s="316"/>
      <c r="DM122" s="316"/>
      <c r="DN122" s="316"/>
      <c r="DO122" s="316"/>
      <c r="DP122" s="316"/>
      <c r="DQ122" s="316"/>
      <c r="DR122" s="316"/>
      <c r="DS122" s="316"/>
      <c r="DT122" s="316"/>
      <c r="DU122" s="316"/>
      <c r="DV122" s="316"/>
      <c r="DW122" s="316"/>
      <c r="DX122" s="316"/>
      <c r="DY122" s="316"/>
      <c r="DZ122" s="316"/>
      <c r="EA122" s="316"/>
      <c r="EB122" s="316"/>
      <c r="EC122" s="316"/>
      <c r="ED122" s="316"/>
      <c r="EE122" s="316"/>
      <c r="EF122" s="316"/>
      <c r="EG122" s="316"/>
      <c r="EH122" s="316"/>
      <c r="EI122" s="316"/>
      <c r="EJ122" s="316"/>
      <c r="EK122" s="316"/>
      <c r="EL122" s="316"/>
      <c r="EM122" s="316"/>
      <c r="EN122" s="316"/>
      <c r="EO122" s="316"/>
      <c r="EP122" s="316"/>
      <c r="EQ122" s="316"/>
      <c r="ER122" s="316"/>
      <c r="ES122" s="311" t="s">
        <v>43</v>
      </c>
      <c r="ET122" s="311"/>
      <c r="EU122" s="311"/>
      <c r="EV122" s="311"/>
      <c r="EW122" s="311"/>
      <c r="EX122" s="311"/>
      <c r="EY122" s="311"/>
      <c r="EZ122" s="311"/>
      <c r="FA122" s="311"/>
      <c r="FB122" s="311"/>
      <c r="FC122" s="311"/>
      <c r="FD122" s="311"/>
      <c r="FE122" s="312"/>
    </row>
    <row r="123" spans="1:161" ht="11.25" customHeight="1" thickBot="1">
      <c r="A123" s="419"/>
      <c r="B123" s="420"/>
      <c r="C123" s="420"/>
      <c r="D123" s="420"/>
      <c r="E123" s="420"/>
      <c r="F123" s="420"/>
      <c r="G123" s="420"/>
      <c r="H123" s="420"/>
      <c r="I123" s="420"/>
      <c r="J123" s="420"/>
      <c r="K123" s="420"/>
      <c r="L123" s="420"/>
      <c r="M123" s="420"/>
      <c r="N123" s="420"/>
      <c r="O123" s="420"/>
      <c r="P123" s="420"/>
      <c r="Q123" s="420"/>
      <c r="R123" s="420"/>
      <c r="S123" s="420"/>
      <c r="T123" s="420"/>
      <c r="U123" s="420"/>
      <c r="V123" s="420"/>
      <c r="W123" s="420"/>
      <c r="X123" s="420"/>
      <c r="Y123" s="420"/>
      <c r="Z123" s="420"/>
      <c r="AA123" s="420"/>
      <c r="AB123" s="420"/>
      <c r="AC123" s="420"/>
      <c r="AD123" s="420"/>
      <c r="AE123" s="420"/>
      <c r="AF123" s="420"/>
      <c r="AG123" s="420"/>
      <c r="AH123" s="420"/>
      <c r="AI123" s="420"/>
      <c r="AJ123" s="420"/>
      <c r="AK123" s="420"/>
      <c r="AL123" s="420"/>
      <c r="AM123" s="420"/>
      <c r="AN123" s="420"/>
      <c r="AO123" s="420"/>
      <c r="AP123" s="420"/>
      <c r="AQ123" s="420"/>
      <c r="AR123" s="420"/>
      <c r="AS123" s="420"/>
      <c r="AT123" s="420"/>
      <c r="AU123" s="420"/>
      <c r="AV123" s="420"/>
      <c r="AW123" s="420"/>
      <c r="AX123" s="420"/>
      <c r="AY123" s="420"/>
      <c r="AZ123" s="420"/>
      <c r="BA123" s="420"/>
      <c r="BB123" s="420"/>
      <c r="BC123" s="420"/>
      <c r="BD123" s="420"/>
      <c r="BE123" s="420"/>
      <c r="BF123" s="420"/>
      <c r="BG123" s="420"/>
      <c r="BH123" s="420"/>
      <c r="BI123" s="420"/>
      <c r="BJ123" s="420"/>
      <c r="BK123" s="420"/>
      <c r="BL123" s="420"/>
      <c r="BM123" s="420"/>
      <c r="BN123" s="420"/>
      <c r="BO123" s="420"/>
      <c r="BP123" s="420"/>
      <c r="BQ123" s="420"/>
      <c r="BR123" s="420"/>
      <c r="BS123" s="420"/>
      <c r="BT123" s="420"/>
      <c r="BU123" s="420"/>
      <c r="BV123" s="420"/>
      <c r="BW123" s="420"/>
      <c r="BX123" s="421"/>
      <c r="BY123" s="421"/>
      <c r="BZ123" s="421"/>
      <c r="CA123" s="421"/>
      <c r="CB123" s="421"/>
      <c r="CC123" s="421"/>
      <c r="CD123" s="421"/>
      <c r="CE123" s="421"/>
      <c r="CF123" s="421"/>
      <c r="CG123" s="421"/>
      <c r="CH123" s="421"/>
      <c r="CI123" s="421"/>
      <c r="CJ123" s="421"/>
      <c r="CK123" s="421"/>
      <c r="CL123" s="421"/>
      <c r="CM123" s="421"/>
      <c r="CN123" s="421"/>
      <c r="CO123" s="421"/>
      <c r="CP123" s="421"/>
      <c r="CQ123" s="421"/>
      <c r="CR123" s="421"/>
      <c r="CS123" s="421"/>
      <c r="CT123" s="421"/>
      <c r="CU123" s="421"/>
      <c r="CV123" s="421"/>
      <c r="CW123" s="421"/>
      <c r="CX123" s="421"/>
      <c r="CY123" s="421"/>
      <c r="CZ123" s="421"/>
      <c r="DA123" s="421"/>
      <c r="DB123" s="421"/>
      <c r="DC123" s="421"/>
      <c r="DD123" s="421"/>
      <c r="DE123" s="421"/>
      <c r="DF123" s="416"/>
      <c r="DG123" s="416"/>
      <c r="DH123" s="416"/>
      <c r="DI123" s="416"/>
      <c r="DJ123" s="416"/>
      <c r="DK123" s="416"/>
      <c r="DL123" s="416"/>
      <c r="DM123" s="416"/>
      <c r="DN123" s="416"/>
      <c r="DO123" s="416"/>
      <c r="DP123" s="416"/>
      <c r="DQ123" s="416"/>
      <c r="DR123" s="416"/>
      <c r="DS123" s="416"/>
      <c r="DT123" s="416"/>
      <c r="DU123" s="416"/>
      <c r="DV123" s="416"/>
      <c r="DW123" s="416"/>
      <c r="DX123" s="416"/>
      <c r="DY123" s="416"/>
      <c r="DZ123" s="416"/>
      <c r="EA123" s="416"/>
      <c r="EB123" s="416"/>
      <c r="EC123" s="416"/>
      <c r="ED123" s="416"/>
      <c r="EE123" s="416"/>
      <c r="EF123" s="416"/>
      <c r="EG123" s="416"/>
      <c r="EH123" s="416"/>
      <c r="EI123" s="416"/>
      <c r="EJ123" s="416"/>
      <c r="EK123" s="416"/>
      <c r="EL123" s="416"/>
      <c r="EM123" s="416"/>
      <c r="EN123" s="416"/>
      <c r="EO123" s="416"/>
      <c r="EP123" s="416"/>
      <c r="EQ123" s="416"/>
      <c r="ER123" s="416"/>
      <c r="ES123" s="417"/>
      <c r="ET123" s="417"/>
      <c r="EU123" s="417"/>
      <c r="EV123" s="417"/>
      <c r="EW123" s="417"/>
      <c r="EX123" s="417"/>
      <c r="EY123" s="417"/>
      <c r="EZ123" s="417"/>
      <c r="FA123" s="417"/>
      <c r="FB123" s="417"/>
      <c r="FC123" s="417"/>
      <c r="FD123" s="417"/>
      <c r="FE123" s="418"/>
    </row>
    <row r="124" ht="3" customHeight="1"/>
    <row r="125" spans="1:162" s="244" customFormat="1" ht="11.25" customHeight="1">
      <c r="A125" s="275" t="s">
        <v>257</v>
      </c>
      <c r="FF125" s="246"/>
    </row>
    <row r="126" spans="1:162" s="244" customFormat="1" ht="11.25" customHeight="1">
      <c r="A126" s="275" t="s">
        <v>258</v>
      </c>
      <c r="FF126" s="246"/>
    </row>
    <row r="127" spans="1:162" s="244" customFormat="1" ht="11.25" customHeight="1">
      <c r="A127" s="275" t="s">
        <v>259</v>
      </c>
      <c r="FF127" s="246"/>
    </row>
    <row r="128" spans="1:162" s="244" customFormat="1" ht="10.5" customHeight="1">
      <c r="A128" s="275" t="s">
        <v>260</v>
      </c>
      <c r="FF128" s="246"/>
    </row>
    <row r="129" spans="1:162" s="244" customFormat="1" ht="10.5" customHeight="1">
      <c r="A129" s="275" t="s">
        <v>261</v>
      </c>
      <c r="FF129" s="246"/>
    </row>
    <row r="130" spans="1:162" s="244" customFormat="1" ht="10.5" customHeight="1">
      <c r="A130" s="275" t="s">
        <v>262</v>
      </c>
      <c r="FF130" s="246"/>
    </row>
    <row r="131" spans="1:162" s="244" customFormat="1" ht="19.5" customHeight="1">
      <c r="A131" s="422" t="s">
        <v>263</v>
      </c>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2"/>
      <c r="AY131" s="422"/>
      <c r="AZ131" s="422"/>
      <c r="BA131" s="422"/>
      <c r="BB131" s="422"/>
      <c r="BC131" s="422"/>
      <c r="BD131" s="422"/>
      <c r="BE131" s="422"/>
      <c r="BF131" s="422"/>
      <c r="BG131" s="422"/>
      <c r="BH131" s="422"/>
      <c r="BI131" s="422"/>
      <c r="BJ131" s="422"/>
      <c r="BK131" s="422"/>
      <c r="BL131" s="422"/>
      <c r="BM131" s="422"/>
      <c r="BN131" s="422"/>
      <c r="BO131" s="422"/>
      <c r="BP131" s="422"/>
      <c r="BQ131" s="422"/>
      <c r="BR131" s="422"/>
      <c r="BS131" s="422"/>
      <c r="BT131" s="422"/>
      <c r="BU131" s="422"/>
      <c r="BV131" s="422"/>
      <c r="BW131" s="422"/>
      <c r="BX131" s="422"/>
      <c r="BY131" s="422"/>
      <c r="BZ131" s="422"/>
      <c r="CA131" s="422"/>
      <c r="CB131" s="422"/>
      <c r="CC131" s="422"/>
      <c r="CD131" s="422"/>
      <c r="CE131" s="422"/>
      <c r="CF131" s="422"/>
      <c r="CG131" s="422"/>
      <c r="CH131" s="422"/>
      <c r="CI131" s="422"/>
      <c r="CJ131" s="422"/>
      <c r="CK131" s="422"/>
      <c r="CL131" s="422"/>
      <c r="CM131" s="422"/>
      <c r="CN131" s="422"/>
      <c r="CO131" s="422"/>
      <c r="CP131" s="422"/>
      <c r="CQ131" s="422"/>
      <c r="CR131" s="422"/>
      <c r="CS131" s="422"/>
      <c r="CT131" s="422"/>
      <c r="CU131" s="422"/>
      <c r="CV131" s="422"/>
      <c r="CW131" s="422"/>
      <c r="CX131" s="422"/>
      <c r="CY131" s="422"/>
      <c r="CZ131" s="422"/>
      <c r="DA131" s="422"/>
      <c r="DB131" s="422"/>
      <c r="DC131" s="422"/>
      <c r="DD131" s="422"/>
      <c r="DE131" s="422"/>
      <c r="DF131" s="422"/>
      <c r="DG131" s="422"/>
      <c r="DH131" s="422"/>
      <c r="DI131" s="422"/>
      <c r="DJ131" s="422"/>
      <c r="DK131" s="422"/>
      <c r="DL131" s="422"/>
      <c r="DM131" s="422"/>
      <c r="DN131" s="422"/>
      <c r="DO131" s="422"/>
      <c r="DP131" s="422"/>
      <c r="DQ131" s="422"/>
      <c r="DR131" s="422"/>
      <c r="DS131" s="422"/>
      <c r="DT131" s="422"/>
      <c r="DU131" s="422"/>
      <c r="DV131" s="422"/>
      <c r="DW131" s="422"/>
      <c r="DX131" s="422"/>
      <c r="DY131" s="422"/>
      <c r="DZ131" s="422"/>
      <c r="EA131" s="422"/>
      <c r="EB131" s="422"/>
      <c r="EC131" s="422"/>
      <c r="ED131" s="422"/>
      <c r="EE131" s="422"/>
      <c r="EF131" s="422"/>
      <c r="EG131" s="422"/>
      <c r="EH131" s="422"/>
      <c r="EI131" s="422"/>
      <c r="EJ131" s="422"/>
      <c r="EK131" s="422"/>
      <c r="EL131" s="422"/>
      <c r="EM131" s="422"/>
      <c r="EN131" s="422"/>
      <c r="EO131" s="422"/>
      <c r="EP131" s="422"/>
      <c r="EQ131" s="422"/>
      <c r="ER131" s="422"/>
      <c r="ES131" s="422"/>
      <c r="ET131" s="422"/>
      <c r="EU131" s="422"/>
      <c r="EV131" s="422"/>
      <c r="EW131" s="422"/>
      <c r="EX131" s="422"/>
      <c r="EY131" s="422"/>
      <c r="EZ131" s="422"/>
      <c r="FA131" s="422"/>
      <c r="FB131" s="422"/>
      <c r="FC131" s="422"/>
      <c r="FD131" s="422"/>
      <c r="FE131" s="422"/>
      <c r="FF131" s="246"/>
    </row>
    <row r="132" spans="1:162" s="244" customFormat="1" ht="10.5" customHeight="1">
      <c r="A132" s="275" t="s">
        <v>264</v>
      </c>
      <c r="FF132" s="246"/>
    </row>
    <row r="133" spans="1:162" s="244" customFormat="1" ht="30" customHeight="1">
      <c r="A133" s="422" t="s">
        <v>265</v>
      </c>
      <c r="B133" s="422"/>
      <c r="C133" s="422"/>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2"/>
      <c r="AY133" s="422"/>
      <c r="AZ133" s="422"/>
      <c r="BA133" s="422"/>
      <c r="BB133" s="422"/>
      <c r="BC133" s="422"/>
      <c r="BD133" s="422"/>
      <c r="BE133" s="422"/>
      <c r="BF133" s="422"/>
      <c r="BG133" s="422"/>
      <c r="BH133" s="422"/>
      <c r="BI133" s="422"/>
      <c r="BJ133" s="422"/>
      <c r="BK133" s="422"/>
      <c r="BL133" s="422"/>
      <c r="BM133" s="422"/>
      <c r="BN133" s="422"/>
      <c r="BO133" s="422"/>
      <c r="BP133" s="422"/>
      <c r="BQ133" s="422"/>
      <c r="BR133" s="422"/>
      <c r="BS133" s="422"/>
      <c r="BT133" s="422"/>
      <c r="BU133" s="422"/>
      <c r="BV133" s="422"/>
      <c r="BW133" s="422"/>
      <c r="BX133" s="422"/>
      <c r="BY133" s="422"/>
      <c r="BZ133" s="422"/>
      <c r="CA133" s="422"/>
      <c r="CB133" s="422"/>
      <c r="CC133" s="422"/>
      <c r="CD133" s="422"/>
      <c r="CE133" s="422"/>
      <c r="CF133" s="422"/>
      <c r="CG133" s="422"/>
      <c r="CH133" s="422"/>
      <c r="CI133" s="422"/>
      <c r="CJ133" s="422"/>
      <c r="CK133" s="422"/>
      <c r="CL133" s="422"/>
      <c r="CM133" s="422"/>
      <c r="CN133" s="422"/>
      <c r="CO133" s="422"/>
      <c r="CP133" s="422"/>
      <c r="CQ133" s="422"/>
      <c r="CR133" s="422"/>
      <c r="CS133" s="422"/>
      <c r="CT133" s="422"/>
      <c r="CU133" s="422"/>
      <c r="CV133" s="422"/>
      <c r="CW133" s="422"/>
      <c r="CX133" s="422"/>
      <c r="CY133" s="422"/>
      <c r="CZ133" s="422"/>
      <c r="DA133" s="422"/>
      <c r="DB133" s="422"/>
      <c r="DC133" s="422"/>
      <c r="DD133" s="422"/>
      <c r="DE133" s="422"/>
      <c r="DF133" s="422"/>
      <c r="DG133" s="422"/>
      <c r="DH133" s="422"/>
      <c r="DI133" s="422"/>
      <c r="DJ133" s="422"/>
      <c r="DK133" s="422"/>
      <c r="DL133" s="422"/>
      <c r="DM133" s="422"/>
      <c r="DN133" s="422"/>
      <c r="DO133" s="422"/>
      <c r="DP133" s="422"/>
      <c r="DQ133" s="422"/>
      <c r="DR133" s="422"/>
      <c r="DS133" s="422"/>
      <c r="DT133" s="422"/>
      <c r="DU133" s="422"/>
      <c r="DV133" s="422"/>
      <c r="DW133" s="422"/>
      <c r="DX133" s="422"/>
      <c r="DY133" s="422"/>
      <c r="DZ133" s="422"/>
      <c r="EA133" s="422"/>
      <c r="EB133" s="422"/>
      <c r="EC133" s="422"/>
      <c r="ED133" s="422"/>
      <c r="EE133" s="422"/>
      <c r="EF133" s="422"/>
      <c r="EG133" s="422"/>
      <c r="EH133" s="422"/>
      <c r="EI133" s="422"/>
      <c r="EJ133" s="422"/>
      <c r="EK133" s="422"/>
      <c r="EL133" s="422"/>
      <c r="EM133" s="422"/>
      <c r="EN133" s="422"/>
      <c r="EO133" s="422"/>
      <c r="EP133" s="422"/>
      <c r="EQ133" s="422"/>
      <c r="ER133" s="422"/>
      <c r="ES133" s="422"/>
      <c r="ET133" s="422"/>
      <c r="EU133" s="422"/>
      <c r="EV133" s="422"/>
      <c r="EW133" s="422"/>
      <c r="EX133" s="422"/>
      <c r="EY133" s="422"/>
      <c r="EZ133" s="422"/>
      <c r="FA133" s="422"/>
      <c r="FB133" s="422"/>
      <c r="FC133" s="422"/>
      <c r="FD133" s="422"/>
      <c r="FE133" s="422"/>
      <c r="FF133" s="246"/>
    </row>
    <row r="134" spans="1:162" s="244" customFormat="1" ht="19.5" customHeight="1">
      <c r="A134" s="422" t="s">
        <v>266</v>
      </c>
      <c r="B134" s="422"/>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2"/>
      <c r="AY134" s="422"/>
      <c r="AZ134" s="422"/>
      <c r="BA134" s="422"/>
      <c r="BB134" s="422"/>
      <c r="BC134" s="422"/>
      <c r="BD134" s="422"/>
      <c r="BE134" s="422"/>
      <c r="BF134" s="422"/>
      <c r="BG134" s="422"/>
      <c r="BH134" s="422"/>
      <c r="BI134" s="422"/>
      <c r="BJ134" s="422"/>
      <c r="BK134" s="422"/>
      <c r="BL134" s="422"/>
      <c r="BM134" s="422"/>
      <c r="BN134" s="422"/>
      <c r="BO134" s="422"/>
      <c r="BP134" s="422"/>
      <c r="BQ134" s="422"/>
      <c r="BR134" s="422"/>
      <c r="BS134" s="422"/>
      <c r="BT134" s="422"/>
      <c r="BU134" s="422"/>
      <c r="BV134" s="422"/>
      <c r="BW134" s="422"/>
      <c r="BX134" s="422"/>
      <c r="BY134" s="422"/>
      <c r="BZ134" s="422"/>
      <c r="CA134" s="422"/>
      <c r="CB134" s="422"/>
      <c r="CC134" s="422"/>
      <c r="CD134" s="422"/>
      <c r="CE134" s="422"/>
      <c r="CF134" s="422"/>
      <c r="CG134" s="422"/>
      <c r="CH134" s="422"/>
      <c r="CI134" s="422"/>
      <c r="CJ134" s="422"/>
      <c r="CK134" s="422"/>
      <c r="CL134" s="422"/>
      <c r="CM134" s="422"/>
      <c r="CN134" s="422"/>
      <c r="CO134" s="422"/>
      <c r="CP134" s="422"/>
      <c r="CQ134" s="422"/>
      <c r="CR134" s="422"/>
      <c r="CS134" s="422"/>
      <c r="CT134" s="422"/>
      <c r="CU134" s="422"/>
      <c r="CV134" s="422"/>
      <c r="CW134" s="422"/>
      <c r="CX134" s="422"/>
      <c r="CY134" s="422"/>
      <c r="CZ134" s="422"/>
      <c r="DA134" s="422"/>
      <c r="DB134" s="422"/>
      <c r="DC134" s="422"/>
      <c r="DD134" s="422"/>
      <c r="DE134" s="422"/>
      <c r="DF134" s="422"/>
      <c r="DG134" s="422"/>
      <c r="DH134" s="422"/>
      <c r="DI134" s="422"/>
      <c r="DJ134" s="422"/>
      <c r="DK134" s="422"/>
      <c r="DL134" s="422"/>
      <c r="DM134" s="422"/>
      <c r="DN134" s="422"/>
      <c r="DO134" s="422"/>
      <c r="DP134" s="422"/>
      <c r="DQ134" s="422"/>
      <c r="DR134" s="422"/>
      <c r="DS134" s="422"/>
      <c r="DT134" s="422"/>
      <c r="DU134" s="422"/>
      <c r="DV134" s="422"/>
      <c r="DW134" s="422"/>
      <c r="DX134" s="422"/>
      <c r="DY134" s="422"/>
      <c r="DZ134" s="422"/>
      <c r="EA134" s="422"/>
      <c r="EB134" s="422"/>
      <c r="EC134" s="422"/>
      <c r="ED134" s="422"/>
      <c r="EE134" s="422"/>
      <c r="EF134" s="422"/>
      <c r="EG134" s="422"/>
      <c r="EH134" s="422"/>
      <c r="EI134" s="422"/>
      <c r="EJ134" s="422"/>
      <c r="EK134" s="422"/>
      <c r="EL134" s="422"/>
      <c r="EM134" s="422"/>
      <c r="EN134" s="422"/>
      <c r="EO134" s="422"/>
      <c r="EP134" s="422"/>
      <c r="EQ134" s="422"/>
      <c r="ER134" s="422"/>
      <c r="ES134" s="422"/>
      <c r="ET134" s="422"/>
      <c r="EU134" s="422"/>
      <c r="EV134" s="422"/>
      <c r="EW134" s="422"/>
      <c r="EX134" s="422"/>
      <c r="EY134" s="422"/>
      <c r="EZ134" s="422"/>
      <c r="FA134" s="422"/>
      <c r="FB134" s="422"/>
      <c r="FC134" s="422"/>
      <c r="FD134" s="422"/>
      <c r="FE134" s="422"/>
      <c r="FF134" s="246"/>
    </row>
    <row r="135" spans="1:162" s="244" customFormat="1" ht="30" customHeight="1">
      <c r="A135" s="422" t="s">
        <v>267</v>
      </c>
      <c r="B135" s="422"/>
      <c r="C135" s="422"/>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422"/>
      <c r="AE135" s="422"/>
      <c r="AF135" s="422"/>
      <c r="AG135" s="422"/>
      <c r="AH135" s="422"/>
      <c r="AI135" s="422"/>
      <c r="AJ135" s="422"/>
      <c r="AK135" s="422"/>
      <c r="AL135" s="422"/>
      <c r="AM135" s="422"/>
      <c r="AN135" s="422"/>
      <c r="AO135" s="422"/>
      <c r="AP135" s="422"/>
      <c r="AQ135" s="422"/>
      <c r="AR135" s="422"/>
      <c r="AS135" s="422"/>
      <c r="AT135" s="422"/>
      <c r="AU135" s="422"/>
      <c r="AV135" s="422"/>
      <c r="AW135" s="422"/>
      <c r="AX135" s="422"/>
      <c r="AY135" s="422"/>
      <c r="AZ135" s="422"/>
      <c r="BA135" s="422"/>
      <c r="BB135" s="422"/>
      <c r="BC135" s="422"/>
      <c r="BD135" s="422"/>
      <c r="BE135" s="422"/>
      <c r="BF135" s="422"/>
      <c r="BG135" s="422"/>
      <c r="BH135" s="422"/>
      <c r="BI135" s="422"/>
      <c r="BJ135" s="422"/>
      <c r="BK135" s="422"/>
      <c r="BL135" s="422"/>
      <c r="BM135" s="422"/>
      <c r="BN135" s="422"/>
      <c r="BO135" s="422"/>
      <c r="BP135" s="422"/>
      <c r="BQ135" s="422"/>
      <c r="BR135" s="422"/>
      <c r="BS135" s="422"/>
      <c r="BT135" s="422"/>
      <c r="BU135" s="422"/>
      <c r="BV135" s="422"/>
      <c r="BW135" s="422"/>
      <c r="BX135" s="422"/>
      <c r="BY135" s="422"/>
      <c r="BZ135" s="422"/>
      <c r="CA135" s="422"/>
      <c r="CB135" s="422"/>
      <c r="CC135" s="422"/>
      <c r="CD135" s="422"/>
      <c r="CE135" s="422"/>
      <c r="CF135" s="422"/>
      <c r="CG135" s="422"/>
      <c r="CH135" s="422"/>
      <c r="CI135" s="422"/>
      <c r="CJ135" s="422"/>
      <c r="CK135" s="422"/>
      <c r="CL135" s="422"/>
      <c r="CM135" s="422"/>
      <c r="CN135" s="422"/>
      <c r="CO135" s="422"/>
      <c r="CP135" s="422"/>
      <c r="CQ135" s="422"/>
      <c r="CR135" s="422"/>
      <c r="CS135" s="422"/>
      <c r="CT135" s="422"/>
      <c r="CU135" s="422"/>
      <c r="CV135" s="422"/>
      <c r="CW135" s="422"/>
      <c r="CX135" s="422"/>
      <c r="CY135" s="422"/>
      <c r="CZ135" s="422"/>
      <c r="DA135" s="422"/>
      <c r="DB135" s="422"/>
      <c r="DC135" s="422"/>
      <c r="DD135" s="422"/>
      <c r="DE135" s="422"/>
      <c r="DF135" s="422"/>
      <c r="DG135" s="422"/>
      <c r="DH135" s="422"/>
      <c r="DI135" s="422"/>
      <c r="DJ135" s="422"/>
      <c r="DK135" s="422"/>
      <c r="DL135" s="422"/>
      <c r="DM135" s="422"/>
      <c r="DN135" s="422"/>
      <c r="DO135" s="422"/>
      <c r="DP135" s="422"/>
      <c r="DQ135" s="422"/>
      <c r="DR135" s="422"/>
      <c r="DS135" s="422"/>
      <c r="DT135" s="422"/>
      <c r="DU135" s="422"/>
      <c r="DV135" s="422"/>
      <c r="DW135" s="422"/>
      <c r="DX135" s="422"/>
      <c r="DY135" s="422"/>
      <c r="DZ135" s="422"/>
      <c r="EA135" s="422"/>
      <c r="EB135" s="422"/>
      <c r="EC135" s="422"/>
      <c r="ED135" s="422"/>
      <c r="EE135" s="422"/>
      <c r="EF135" s="422"/>
      <c r="EG135" s="422"/>
      <c r="EH135" s="422"/>
      <c r="EI135" s="422"/>
      <c r="EJ135" s="422"/>
      <c r="EK135" s="422"/>
      <c r="EL135" s="422"/>
      <c r="EM135" s="422"/>
      <c r="EN135" s="422"/>
      <c r="EO135" s="422"/>
      <c r="EP135" s="422"/>
      <c r="EQ135" s="422"/>
      <c r="ER135" s="422"/>
      <c r="ES135" s="422"/>
      <c r="ET135" s="422"/>
      <c r="EU135" s="422"/>
      <c r="EV135" s="422"/>
      <c r="EW135" s="422"/>
      <c r="EX135" s="422"/>
      <c r="EY135" s="422"/>
      <c r="EZ135" s="422"/>
      <c r="FA135" s="422"/>
      <c r="FB135" s="422"/>
      <c r="FC135" s="422"/>
      <c r="FD135" s="422"/>
      <c r="FE135" s="422"/>
      <c r="FF135" s="246"/>
    </row>
    <row r="136" spans="1:162" s="244" customFormat="1" ht="11.25" customHeight="1">
      <c r="A136" s="275" t="s">
        <v>268</v>
      </c>
      <c r="FF136" s="246"/>
    </row>
    <row r="137" spans="1:162" s="244" customFormat="1" ht="11.25" customHeight="1">
      <c r="A137" s="275" t="s">
        <v>269</v>
      </c>
      <c r="FF137" s="246"/>
    </row>
    <row r="138" spans="1:162" s="244" customFormat="1" ht="30" customHeight="1">
      <c r="A138" s="422" t="s">
        <v>270</v>
      </c>
      <c r="B138" s="422"/>
      <c r="C138" s="422"/>
      <c r="D138" s="422"/>
      <c r="E138" s="422"/>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2"/>
      <c r="AD138" s="422"/>
      <c r="AE138" s="422"/>
      <c r="AF138" s="422"/>
      <c r="AG138" s="422"/>
      <c r="AH138" s="422"/>
      <c r="AI138" s="422"/>
      <c r="AJ138" s="422"/>
      <c r="AK138" s="422"/>
      <c r="AL138" s="422"/>
      <c r="AM138" s="422"/>
      <c r="AN138" s="422"/>
      <c r="AO138" s="422"/>
      <c r="AP138" s="422"/>
      <c r="AQ138" s="422"/>
      <c r="AR138" s="422"/>
      <c r="AS138" s="422"/>
      <c r="AT138" s="422"/>
      <c r="AU138" s="422"/>
      <c r="AV138" s="422"/>
      <c r="AW138" s="422"/>
      <c r="AX138" s="422"/>
      <c r="AY138" s="422"/>
      <c r="AZ138" s="422"/>
      <c r="BA138" s="422"/>
      <c r="BB138" s="422"/>
      <c r="BC138" s="422"/>
      <c r="BD138" s="422"/>
      <c r="BE138" s="422"/>
      <c r="BF138" s="422"/>
      <c r="BG138" s="422"/>
      <c r="BH138" s="422"/>
      <c r="BI138" s="422"/>
      <c r="BJ138" s="422"/>
      <c r="BK138" s="422"/>
      <c r="BL138" s="422"/>
      <c r="BM138" s="422"/>
      <c r="BN138" s="422"/>
      <c r="BO138" s="422"/>
      <c r="BP138" s="422"/>
      <c r="BQ138" s="422"/>
      <c r="BR138" s="422"/>
      <c r="BS138" s="422"/>
      <c r="BT138" s="422"/>
      <c r="BU138" s="422"/>
      <c r="BV138" s="422"/>
      <c r="BW138" s="422"/>
      <c r="BX138" s="422"/>
      <c r="BY138" s="422"/>
      <c r="BZ138" s="422"/>
      <c r="CA138" s="422"/>
      <c r="CB138" s="422"/>
      <c r="CC138" s="422"/>
      <c r="CD138" s="422"/>
      <c r="CE138" s="422"/>
      <c r="CF138" s="422"/>
      <c r="CG138" s="422"/>
      <c r="CH138" s="422"/>
      <c r="CI138" s="422"/>
      <c r="CJ138" s="422"/>
      <c r="CK138" s="422"/>
      <c r="CL138" s="422"/>
      <c r="CM138" s="422"/>
      <c r="CN138" s="422"/>
      <c r="CO138" s="422"/>
      <c r="CP138" s="422"/>
      <c r="CQ138" s="422"/>
      <c r="CR138" s="422"/>
      <c r="CS138" s="422"/>
      <c r="CT138" s="422"/>
      <c r="CU138" s="422"/>
      <c r="CV138" s="422"/>
      <c r="CW138" s="422"/>
      <c r="CX138" s="422"/>
      <c r="CY138" s="422"/>
      <c r="CZ138" s="422"/>
      <c r="DA138" s="422"/>
      <c r="DB138" s="422"/>
      <c r="DC138" s="422"/>
      <c r="DD138" s="422"/>
      <c r="DE138" s="422"/>
      <c r="DF138" s="422"/>
      <c r="DG138" s="422"/>
      <c r="DH138" s="422"/>
      <c r="DI138" s="422"/>
      <c r="DJ138" s="422"/>
      <c r="DK138" s="422"/>
      <c r="DL138" s="422"/>
      <c r="DM138" s="422"/>
      <c r="DN138" s="422"/>
      <c r="DO138" s="422"/>
      <c r="DP138" s="422"/>
      <c r="DQ138" s="422"/>
      <c r="DR138" s="422"/>
      <c r="DS138" s="422"/>
      <c r="DT138" s="422"/>
      <c r="DU138" s="422"/>
      <c r="DV138" s="422"/>
      <c r="DW138" s="422"/>
      <c r="DX138" s="422"/>
      <c r="DY138" s="422"/>
      <c r="DZ138" s="422"/>
      <c r="EA138" s="422"/>
      <c r="EB138" s="422"/>
      <c r="EC138" s="422"/>
      <c r="ED138" s="422"/>
      <c r="EE138" s="422"/>
      <c r="EF138" s="422"/>
      <c r="EG138" s="422"/>
      <c r="EH138" s="422"/>
      <c r="EI138" s="422"/>
      <c r="EJ138" s="422"/>
      <c r="EK138" s="422"/>
      <c r="EL138" s="422"/>
      <c r="EM138" s="422"/>
      <c r="EN138" s="422"/>
      <c r="EO138" s="422"/>
      <c r="EP138" s="422"/>
      <c r="EQ138" s="422"/>
      <c r="ER138" s="422"/>
      <c r="ES138" s="422"/>
      <c r="ET138" s="422"/>
      <c r="EU138" s="422"/>
      <c r="EV138" s="422"/>
      <c r="EW138" s="422"/>
      <c r="EX138" s="422"/>
      <c r="EY138" s="422"/>
      <c r="EZ138" s="422"/>
      <c r="FA138" s="422"/>
      <c r="FB138" s="422"/>
      <c r="FC138" s="422"/>
      <c r="FD138" s="422"/>
      <c r="FE138" s="422"/>
      <c r="FF138" s="246"/>
    </row>
    <row r="139" ht="3" customHeight="1"/>
    <row r="141" spans="174:176" ht="11.25">
      <c r="FR141" s="324"/>
      <c r="FS141" s="324"/>
      <c r="FT141" s="324"/>
    </row>
    <row r="142" spans="174:177" ht="11.25">
      <c r="FR142" s="261"/>
      <c r="FS142" s="261"/>
      <c r="FT142" s="261"/>
      <c r="FU142" s="261"/>
    </row>
    <row r="143" spans="173:178" ht="11.25">
      <c r="FQ143" s="254"/>
      <c r="FR143" s="276"/>
      <c r="FS143" s="276"/>
      <c r="FT143" s="276"/>
      <c r="FU143" s="276"/>
      <c r="FV143" s="277"/>
    </row>
    <row r="144" spans="173:178" ht="11.25">
      <c r="FQ144" s="254"/>
      <c r="FR144" s="276"/>
      <c r="FS144" s="276"/>
      <c r="FT144" s="276"/>
      <c r="FU144" s="276"/>
      <c r="FV144" s="277"/>
    </row>
    <row r="145" spans="173:178" ht="11.25">
      <c r="FQ145" s="254"/>
      <c r="FR145" s="276"/>
      <c r="FS145" s="276"/>
      <c r="FT145" s="276"/>
      <c r="FU145" s="276"/>
      <c r="FV145" s="277"/>
    </row>
    <row r="146" spans="174:178" ht="11.25">
      <c r="FR146" s="278"/>
      <c r="FS146" s="278"/>
      <c r="FT146" s="278"/>
      <c r="FU146" s="278"/>
      <c r="FV146" s="274"/>
    </row>
    <row r="147" spans="173:178" ht="11.25">
      <c r="FQ147" s="254"/>
      <c r="FR147" s="276"/>
      <c r="FS147" s="276"/>
      <c r="FT147" s="276"/>
      <c r="FU147" s="276"/>
      <c r="FV147" s="277"/>
    </row>
    <row r="148" spans="173:178" ht="11.25">
      <c r="FQ148" s="254"/>
      <c r="FR148" s="276"/>
      <c r="FS148" s="276"/>
      <c r="FT148" s="276"/>
      <c r="FU148" s="276"/>
      <c r="FV148" s="277"/>
    </row>
    <row r="149" spans="174:177" ht="11.25">
      <c r="FR149" s="278"/>
      <c r="FS149" s="261"/>
      <c r="FT149" s="261"/>
      <c r="FU149" s="261"/>
    </row>
    <row r="150" spans="174:177" ht="11.25">
      <c r="FR150" s="279"/>
      <c r="FS150" s="261"/>
      <c r="FT150" s="261"/>
      <c r="FU150" s="261"/>
    </row>
    <row r="151" spans="174:177" ht="11.25">
      <c r="FR151" s="261"/>
      <c r="FS151" s="261"/>
      <c r="FT151" s="261"/>
      <c r="FU151" s="261"/>
    </row>
    <row r="152" spans="174:177" ht="11.25">
      <c r="FR152" s="279"/>
      <c r="FS152" s="261"/>
      <c r="FT152" s="261"/>
      <c r="FU152" s="261"/>
    </row>
    <row r="153" spans="174:177" ht="11.25">
      <c r="FR153" s="261"/>
      <c r="FS153" s="261"/>
      <c r="FT153" s="261"/>
      <c r="FU153" s="261"/>
    </row>
    <row r="154" spans="174:177" ht="11.25">
      <c r="FR154" s="261"/>
      <c r="FS154" s="261"/>
      <c r="FT154" s="261"/>
      <c r="FU154" s="261"/>
    </row>
    <row r="155" spans="174:177" ht="11.25">
      <c r="FR155" s="261"/>
      <c r="FS155" s="261"/>
      <c r="FT155" s="261"/>
      <c r="FU155" s="261"/>
    </row>
    <row r="156" spans="174:177" ht="11.25">
      <c r="FR156" s="261"/>
      <c r="FS156" s="261"/>
      <c r="FT156" s="261"/>
      <c r="FU156" s="261"/>
    </row>
    <row r="157" spans="174:177" ht="11.25">
      <c r="FR157" s="261"/>
      <c r="FS157" s="261"/>
      <c r="FT157" s="261"/>
      <c r="FU157" s="261"/>
    </row>
    <row r="158" spans="174:177" ht="11.25">
      <c r="FR158" s="261"/>
      <c r="FS158" s="261"/>
      <c r="FT158" s="261"/>
      <c r="FU158" s="261"/>
    </row>
    <row r="159" spans="174:177" ht="11.25">
      <c r="FR159" s="261"/>
      <c r="FS159" s="261"/>
      <c r="FT159" s="261"/>
      <c r="FU159" s="261"/>
    </row>
    <row r="160" spans="174:177" ht="11.25">
      <c r="FR160" s="261"/>
      <c r="FS160" s="261"/>
      <c r="FT160" s="261"/>
      <c r="FU160" s="261"/>
    </row>
    <row r="161" spans="174:177" ht="11.25">
      <c r="FR161" s="261"/>
      <c r="FS161" s="261"/>
      <c r="FT161" s="261"/>
      <c r="FU161" s="261"/>
    </row>
    <row r="162" spans="174:177" ht="11.25">
      <c r="FR162" s="261"/>
      <c r="FS162" s="261"/>
      <c r="FT162" s="261"/>
      <c r="FU162" s="261"/>
    </row>
  </sheetData>
  <sheetProtection/>
  <mergeCells count="790">
    <mergeCell ref="EF100:ER100"/>
    <mergeCell ref="ES100:FE100"/>
    <mergeCell ref="A100:BW100"/>
    <mergeCell ref="BX100:CE100"/>
    <mergeCell ref="CF100:CR100"/>
    <mergeCell ref="CS100:DE100"/>
    <mergeCell ref="DF100:DR100"/>
    <mergeCell ref="DS100:EE100"/>
    <mergeCell ref="EF103:ER103"/>
    <mergeCell ref="ES103:FE103"/>
    <mergeCell ref="A103:BW103"/>
    <mergeCell ref="BX103:CE103"/>
    <mergeCell ref="CF103:CR103"/>
    <mergeCell ref="CS103:DE103"/>
    <mergeCell ref="DF103:DR103"/>
    <mergeCell ref="DS103:EE103"/>
    <mergeCell ref="A99:BW99"/>
    <mergeCell ref="BX99:CE99"/>
    <mergeCell ref="CF99:CR99"/>
    <mergeCell ref="CS99:DE99"/>
    <mergeCell ref="DF99:DR99"/>
    <mergeCell ref="DS99:EE99"/>
    <mergeCell ref="EF99:ER99"/>
    <mergeCell ref="ES99:FE99"/>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EF98:ER98"/>
    <mergeCell ref="ES98:FE98"/>
    <mergeCell ref="DS97:EE97"/>
    <mergeCell ref="EF97:ER97"/>
    <mergeCell ref="ES97:FE97"/>
    <mergeCell ref="A138:FE138"/>
    <mergeCell ref="A131:FE131"/>
    <mergeCell ref="A133:FE133"/>
    <mergeCell ref="A134:FE134"/>
    <mergeCell ref="A135:FE135"/>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BX98:CE98"/>
    <mergeCell ref="CF98:CR98"/>
    <mergeCell ref="CS98:DE98"/>
    <mergeCell ref="DF96:DR96"/>
    <mergeCell ref="BX97:CE97"/>
    <mergeCell ref="CF97:CR97"/>
    <mergeCell ref="CS97:DE97"/>
    <mergeCell ref="DF97:DR97"/>
    <mergeCell ref="DF98:DR98"/>
    <mergeCell ref="DS98:EE98"/>
    <mergeCell ref="EF96:ER96"/>
    <mergeCell ref="ES96:FE96"/>
    <mergeCell ref="A96:BW96"/>
    <mergeCell ref="BX96:CE96"/>
    <mergeCell ref="CF96:CR96"/>
    <mergeCell ref="CS96:DE96"/>
    <mergeCell ref="DS96:EE96"/>
    <mergeCell ref="A97:BW97"/>
    <mergeCell ref="A98:BW98"/>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EF66:ER66"/>
    <mergeCell ref="ES66:FE66"/>
    <mergeCell ref="A66:BW66"/>
    <mergeCell ref="BX66:CE66"/>
    <mergeCell ref="CF66:CR66"/>
    <mergeCell ref="CS66:DE66"/>
    <mergeCell ref="DF66:DR66"/>
    <mergeCell ref="DS66:EE66"/>
    <mergeCell ref="DF63:DR63"/>
    <mergeCell ref="DS63:EE63"/>
    <mergeCell ref="CF65:CR65"/>
    <mergeCell ref="CS65:DE65"/>
    <mergeCell ref="EF60:ER60"/>
    <mergeCell ref="ES60:FE60"/>
    <mergeCell ref="CS61:DE61"/>
    <mergeCell ref="DF61:DR61"/>
    <mergeCell ref="DS61:EE61"/>
    <mergeCell ref="EF61:ER61"/>
    <mergeCell ref="A61:BW62"/>
    <mergeCell ref="CF62:CR62"/>
    <mergeCell ref="EF63:ER63"/>
    <mergeCell ref="ES63:FE63"/>
    <mergeCell ref="CF63:CR63"/>
    <mergeCell ref="CS63:DE63"/>
    <mergeCell ref="A63:BW65"/>
    <mergeCell ref="BX63:CE65"/>
    <mergeCell ref="CF64:CR64"/>
    <mergeCell ref="CS64:DE64"/>
    <mergeCell ref="CS60:DE60"/>
    <mergeCell ref="DF60:DR60"/>
    <mergeCell ref="DS60:EE60"/>
    <mergeCell ref="A60:BW60"/>
    <mergeCell ref="BX60:CE60"/>
    <mergeCell ref="CF60:CR60"/>
    <mergeCell ref="ES58:FE58"/>
    <mergeCell ref="A59:BW59"/>
    <mergeCell ref="BX59:CE59"/>
    <mergeCell ref="CF59:CR59"/>
    <mergeCell ref="CS59:DE59"/>
    <mergeCell ref="DF59:DR59"/>
    <mergeCell ref="DS59:EE59"/>
    <mergeCell ref="EF59:ER59"/>
    <mergeCell ref="ES59:FE59"/>
    <mergeCell ref="A58:BW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3:DR54"/>
    <mergeCell ref="DS53:EE54"/>
    <mergeCell ref="EF53:ER54"/>
    <mergeCell ref="ES53:FE54"/>
    <mergeCell ref="A53:BW53"/>
    <mergeCell ref="BX53:CE54"/>
    <mergeCell ref="CF53:CR54"/>
    <mergeCell ref="CS53:DE54"/>
    <mergeCell ref="A54:BW54"/>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ES38:FE38"/>
    <mergeCell ref="A41:BW41"/>
    <mergeCell ref="BX41:CE41"/>
    <mergeCell ref="CF41:CR41"/>
    <mergeCell ref="CS41:DE41"/>
    <mergeCell ref="DF41:DR41"/>
    <mergeCell ref="DS41:EE41"/>
    <mergeCell ref="EF41:ER41"/>
    <mergeCell ref="ES41:FE41"/>
    <mergeCell ref="CS38:DE38"/>
    <mergeCell ref="DF38:DR38"/>
    <mergeCell ref="DS38:EE38"/>
    <mergeCell ref="EF38:ER38"/>
    <mergeCell ref="CF36:CR36"/>
    <mergeCell ref="BX38:CE38"/>
    <mergeCell ref="CF38:CR38"/>
    <mergeCell ref="DF37:DR37"/>
    <mergeCell ref="DS37:EE37"/>
    <mergeCell ref="EF37:ER37"/>
    <mergeCell ref="EF36:ER36"/>
    <mergeCell ref="ES37:FE37"/>
    <mergeCell ref="BX37:CE37"/>
    <mergeCell ref="CF37:CR37"/>
    <mergeCell ref="CS37:DE37"/>
    <mergeCell ref="CS36:DE36"/>
    <mergeCell ref="DF36:DR36"/>
    <mergeCell ref="DS36:EE36"/>
    <mergeCell ref="A37:BW39"/>
    <mergeCell ref="BX58:CE58"/>
    <mergeCell ref="CF58:CR58"/>
    <mergeCell ref="CS58:DE58"/>
    <mergeCell ref="ES33:FE34"/>
    <mergeCell ref="DF35:DR35"/>
    <mergeCell ref="DS35:EE35"/>
    <mergeCell ref="EF35:ER35"/>
    <mergeCell ref="ES35:FE35"/>
    <mergeCell ref="ES36:FE36"/>
    <mergeCell ref="EF33:ER34"/>
    <mergeCell ref="CF33:CR34"/>
    <mergeCell ref="CS33:DE34"/>
    <mergeCell ref="A36:BW36"/>
    <mergeCell ref="BX36:CE36"/>
    <mergeCell ref="A35:BW35"/>
    <mergeCell ref="BX35:CE35"/>
    <mergeCell ref="CF35:CR35"/>
    <mergeCell ref="CS35:DE35"/>
    <mergeCell ref="A31:BW31"/>
    <mergeCell ref="DF58:DR58"/>
    <mergeCell ref="DS58:EE58"/>
    <mergeCell ref="EF58:ER58"/>
    <mergeCell ref="DF32:DR32"/>
    <mergeCell ref="DS32:EE32"/>
    <mergeCell ref="EF32:ER32"/>
    <mergeCell ref="DF33:DR34"/>
    <mergeCell ref="DS33:EE34"/>
    <mergeCell ref="BX33:CE34"/>
    <mergeCell ref="A23:FE23"/>
    <mergeCell ref="ES32:FE32"/>
    <mergeCell ref="A32:BW32"/>
    <mergeCell ref="BX32:CE32"/>
    <mergeCell ref="CF32:CR32"/>
    <mergeCell ref="CS32:DE32"/>
    <mergeCell ref="DF31:DR31"/>
    <mergeCell ref="DS31:EE31"/>
    <mergeCell ref="EF31:ER31"/>
    <mergeCell ref="ES31:FE31"/>
    <mergeCell ref="BX31:CE31"/>
    <mergeCell ref="CF31:CR31"/>
    <mergeCell ref="CS31:DE31"/>
    <mergeCell ref="DF30:DR30"/>
    <mergeCell ref="DS30:EE30"/>
    <mergeCell ref="EF30:ER30"/>
    <mergeCell ref="ES30:FE30"/>
    <mergeCell ref="A30:BW30"/>
    <mergeCell ref="BX30:CE30"/>
    <mergeCell ref="CF30:CR30"/>
    <mergeCell ref="CS30:DE30"/>
    <mergeCell ref="A16:AA16"/>
    <mergeCell ref="AB17:DP17"/>
    <mergeCell ref="ES19:FE19"/>
    <mergeCell ref="ES20:FE20"/>
    <mergeCell ref="ES21:FE21"/>
    <mergeCell ref="ES17:FE17"/>
    <mergeCell ref="ES18:FE18"/>
    <mergeCell ref="BK15:BM15"/>
    <mergeCell ref="BN15:BO15"/>
    <mergeCell ref="BQ15:CE15"/>
    <mergeCell ref="CF15:CH15"/>
    <mergeCell ref="CI15:CK15"/>
    <mergeCell ref="BF13:BH13"/>
    <mergeCell ref="CE13:CG13"/>
    <mergeCell ref="CM13:CO13"/>
    <mergeCell ref="CH13:CL13"/>
    <mergeCell ref="ES15:FE15"/>
    <mergeCell ref="ES16:FE16"/>
    <mergeCell ref="BG15:BJ15"/>
    <mergeCell ref="DW5:FE5"/>
    <mergeCell ref="DB1:FE1"/>
    <mergeCell ref="DB2:FE2"/>
    <mergeCell ref="DW6:FE6"/>
    <mergeCell ref="DW7:FE7"/>
    <mergeCell ref="ES13:FE14"/>
    <mergeCell ref="DW9:EI9"/>
    <mergeCell ref="EL9:FE9"/>
    <mergeCell ref="DW10:DX10"/>
    <mergeCell ref="DY10:EA10"/>
    <mergeCell ref="A29:BW29"/>
    <mergeCell ref="BX29:CE29"/>
    <mergeCell ref="CF29:CR29"/>
    <mergeCell ref="CS29:DE29"/>
    <mergeCell ref="EL8:FE8"/>
    <mergeCell ref="DW8:EI8"/>
    <mergeCell ref="EB10:EC10"/>
    <mergeCell ref="EE10:ES10"/>
    <mergeCell ref="ET10:EV10"/>
    <mergeCell ref="EW10:EY10"/>
    <mergeCell ref="EF28:ER28"/>
    <mergeCell ref="ES28:FE28"/>
    <mergeCell ref="DF29:DR29"/>
    <mergeCell ref="DS29:EE29"/>
    <mergeCell ref="EF29:ER29"/>
    <mergeCell ref="ES29:FE29"/>
    <mergeCell ref="A28:BW28"/>
    <mergeCell ref="BX28:CE28"/>
    <mergeCell ref="CF28:CR28"/>
    <mergeCell ref="CS28:DE28"/>
    <mergeCell ref="DF28:DR28"/>
    <mergeCell ref="DS28:EE28"/>
    <mergeCell ref="EF27:ER27"/>
    <mergeCell ref="DS26:DX26"/>
    <mergeCell ref="DY26:EA26"/>
    <mergeCell ref="EB26:EE26"/>
    <mergeCell ref="DS27:EE27"/>
    <mergeCell ref="ES26:FE27"/>
    <mergeCell ref="CS12:CU12"/>
    <mergeCell ref="DL26:DN26"/>
    <mergeCell ref="A25:BW27"/>
    <mergeCell ref="BX25:CE27"/>
    <mergeCell ref="CF25:CR27"/>
    <mergeCell ref="CS25:DE27"/>
    <mergeCell ref="DF25:FE25"/>
    <mergeCell ref="BI13:CD13"/>
    <mergeCell ref="AY13:BE13"/>
    <mergeCell ref="CP13:CX13"/>
    <mergeCell ref="FR141:FT141"/>
    <mergeCell ref="FF48:FF49"/>
    <mergeCell ref="A33:BW34"/>
    <mergeCell ref="K20:DU20"/>
    <mergeCell ref="DF27:DR27"/>
    <mergeCell ref="DF26:DK26"/>
    <mergeCell ref="DO26:DR26"/>
    <mergeCell ref="EF26:EK26"/>
    <mergeCell ref="EL26:EN26"/>
    <mergeCell ref="EO26:ER26"/>
    <mergeCell ref="CS62:DE62"/>
    <mergeCell ref="DF62:DR62"/>
    <mergeCell ref="DS62:EE62"/>
    <mergeCell ref="EF62:ER62"/>
    <mergeCell ref="ES62:FE62"/>
    <mergeCell ref="BX61:CE62"/>
    <mergeCell ref="ES61:FE61"/>
    <mergeCell ref="CF61:CR61"/>
    <mergeCell ref="DF65:DR65"/>
    <mergeCell ref="DS65:EE65"/>
    <mergeCell ref="EF65:ER65"/>
    <mergeCell ref="ES65:FE65"/>
    <mergeCell ref="DF64:DR64"/>
    <mergeCell ref="DS64:EE64"/>
    <mergeCell ref="EF64:ER64"/>
    <mergeCell ref="ES64:FE64"/>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BX39:CE39"/>
    <mergeCell ref="CF39:CR39"/>
    <mergeCell ref="CS39:DE39"/>
    <mergeCell ref="DF39:DR39"/>
    <mergeCell ref="DS39:EE39"/>
    <mergeCell ref="EF39:ER39"/>
    <mergeCell ref="ES39:FE39"/>
    <mergeCell ref="EF40:ER40"/>
    <mergeCell ref="ES40:FE40"/>
    <mergeCell ref="A40:BW40"/>
    <mergeCell ref="BX40:CE40"/>
    <mergeCell ref="CF40:CR40"/>
    <mergeCell ref="CS40:DE40"/>
    <mergeCell ref="DF40:DR40"/>
    <mergeCell ref="DS40:EE40"/>
  </mergeCells>
  <printOptions/>
  <pageMargins left="0.2362204724409449" right="0.2362204724409449" top="0.7480314960629921" bottom="0.7480314960629921" header="0.31496062992125984" footer="0.31496062992125984"/>
  <pageSetup horizontalDpi="600" verticalDpi="600" orientation="portrait" paperSize="9" scale="70" r:id="rId3"/>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61" max="65535" man="1"/>
  </colBreaks>
  <legacyDrawing r:id="rId2"/>
</worksheet>
</file>

<file path=xl/worksheets/sheet2.xml><?xml version="1.0" encoding="utf-8"?>
<worksheet xmlns="http://schemas.openxmlformats.org/spreadsheetml/2006/main" xmlns:r="http://schemas.openxmlformats.org/officeDocument/2006/relationships">
  <sheetPr>
    <tabColor rgb="FF7030A0"/>
  </sheetPr>
  <dimension ref="A1:FI48"/>
  <sheetViews>
    <sheetView tabSelected="1" view="pageBreakPreview" zoomScale="110" zoomScaleSheetLayoutView="110" zoomScalePageLayoutView="0" workbookViewId="0" topLeftCell="A1">
      <selection activeCell="EF25" sqref="EF25:ER25"/>
    </sheetView>
  </sheetViews>
  <sheetFormatPr defaultColWidth="0.875" defaultRowHeight="12.75"/>
  <cols>
    <col min="1" max="106" width="0.875" style="242" customWidth="1"/>
    <col min="107" max="107" width="0.74609375" style="242" customWidth="1"/>
    <col min="108" max="108" width="0.875" style="242" hidden="1" customWidth="1"/>
    <col min="109" max="121" width="0.875" style="242" customWidth="1"/>
    <col min="122" max="122" width="2.75390625" style="242" customWidth="1"/>
    <col min="123" max="161" width="0.875" style="242" customWidth="1"/>
    <col min="162" max="162" width="14.375" style="242" customWidth="1"/>
    <col min="163" max="163" width="11.875" style="242" customWidth="1"/>
    <col min="164" max="164" width="9.25390625" style="242" customWidth="1"/>
    <col min="165" max="165" width="14.125" style="242" customWidth="1"/>
    <col min="166" max="16384" width="0.875" style="242" customWidth="1"/>
  </cols>
  <sheetData>
    <row r="1" spans="2:160" s="254" customFormat="1" ht="13.5" customHeight="1">
      <c r="B1" s="392" t="s">
        <v>197</v>
      </c>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2"/>
      <c r="CP1" s="392"/>
      <c r="CQ1" s="392"/>
      <c r="CR1" s="392"/>
      <c r="CS1" s="392"/>
      <c r="CT1" s="392"/>
      <c r="CU1" s="392"/>
      <c r="CV1" s="392"/>
      <c r="CW1" s="392"/>
      <c r="CX1" s="392"/>
      <c r="CY1" s="392"/>
      <c r="CZ1" s="392"/>
      <c r="DA1" s="392"/>
      <c r="DB1" s="392"/>
      <c r="DC1" s="392"/>
      <c r="DD1" s="392"/>
      <c r="DE1" s="392"/>
      <c r="DF1" s="392"/>
      <c r="DG1" s="392"/>
      <c r="DH1" s="392"/>
      <c r="DI1" s="392"/>
      <c r="DJ1" s="392"/>
      <c r="DK1" s="392"/>
      <c r="DL1" s="392"/>
      <c r="DM1" s="392"/>
      <c r="DN1" s="392"/>
      <c r="DO1" s="392"/>
      <c r="DP1" s="392"/>
      <c r="DQ1" s="392"/>
      <c r="DR1" s="392"/>
      <c r="DS1" s="392"/>
      <c r="DT1" s="392"/>
      <c r="DU1" s="392"/>
      <c r="DV1" s="392"/>
      <c r="DW1" s="392"/>
      <c r="DX1" s="392"/>
      <c r="DY1" s="392"/>
      <c r="DZ1" s="392"/>
      <c r="EA1" s="392"/>
      <c r="EB1" s="392"/>
      <c r="EC1" s="392"/>
      <c r="ED1" s="392"/>
      <c r="EE1" s="392"/>
      <c r="EF1" s="392"/>
      <c r="EG1" s="392"/>
      <c r="EH1" s="392"/>
      <c r="EI1" s="392"/>
      <c r="EJ1" s="392"/>
      <c r="EK1" s="392"/>
      <c r="EL1" s="392"/>
      <c r="EM1" s="392"/>
      <c r="EN1" s="392"/>
      <c r="EO1" s="392"/>
      <c r="EP1" s="392"/>
      <c r="EQ1" s="392"/>
      <c r="ER1" s="392"/>
      <c r="ES1" s="392"/>
      <c r="ET1" s="392"/>
      <c r="EU1" s="392"/>
      <c r="EV1" s="392"/>
      <c r="EW1" s="392"/>
      <c r="EX1" s="392"/>
      <c r="EY1" s="392"/>
      <c r="EZ1" s="392"/>
      <c r="FA1" s="392"/>
      <c r="FB1" s="392"/>
      <c r="FC1" s="392"/>
      <c r="FD1" s="392"/>
    </row>
    <row r="2" ht="12" thickBot="1"/>
    <row r="3" spans="1:161" ht="11.25" customHeight="1">
      <c r="A3" s="456" t="s">
        <v>191</v>
      </c>
      <c r="B3" s="428"/>
      <c r="C3" s="428"/>
      <c r="D3" s="428"/>
      <c r="E3" s="428"/>
      <c r="F3" s="428"/>
      <c r="G3" s="428"/>
      <c r="H3" s="429"/>
      <c r="I3" s="423" t="s">
        <v>0</v>
      </c>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c r="CC3" s="423"/>
      <c r="CD3" s="423"/>
      <c r="CE3" s="423"/>
      <c r="CF3" s="423"/>
      <c r="CG3" s="423"/>
      <c r="CH3" s="423"/>
      <c r="CI3" s="423"/>
      <c r="CJ3" s="423"/>
      <c r="CK3" s="423"/>
      <c r="CL3" s="423"/>
      <c r="CM3" s="424"/>
      <c r="CN3" s="427" t="s">
        <v>192</v>
      </c>
      <c r="CO3" s="428"/>
      <c r="CP3" s="428"/>
      <c r="CQ3" s="428"/>
      <c r="CR3" s="428"/>
      <c r="CS3" s="428"/>
      <c r="CT3" s="428"/>
      <c r="CU3" s="429"/>
      <c r="CV3" s="427" t="s">
        <v>193</v>
      </c>
      <c r="CW3" s="428"/>
      <c r="CX3" s="428"/>
      <c r="CY3" s="428"/>
      <c r="CZ3" s="428"/>
      <c r="DA3" s="428"/>
      <c r="DB3" s="428"/>
      <c r="DC3" s="428"/>
      <c r="DD3" s="428"/>
      <c r="DE3" s="429"/>
      <c r="DF3" s="435" t="s">
        <v>10</v>
      </c>
      <c r="DG3" s="436"/>
      <c r="DH3" s="436"/>
      <c r="DI3" s="436"/>
      <c r="DJ3" s="436"/>
      <c r="DK3" s="436"/>
      <c r="DL3" s="436"/>
      <c r="DM3" s="436"/>
      <c r="DN3" s="436"/>
      <c r="DO3" s="436"/>
      <c r="DP3" s="436"/>
      <c r="DQ3" s="436"/>
      <c r="DR3" s="436"/>
      <c r="DS3" s="436"/>
      <c r="DT3" s="436"/>
      <c r="DU3" s="436"/>
      <c r="DV3" s="436"/>
      <c r="DW3" s="436"/>
      <c r="DX3" s="436"/>
      <c r="DY3" s="436"/>
      <c r="DZ3" s="436"/>
      <c r="EA3" s="436"/>
      <c r="EB3" s="436"/>
      <c r="EC3" s="436"/>
      <c r="ED3" s="436"/>
      <c r="EE3" s="436"/>
      <c r="EF3" s="436"/>
      <c r="EG3" s="436"/>
      <c r="EH3" s="436"/>
      <c r="EI3" s="436"/>
      <c r="EJ3" s="436"/>
      <c r="EK3" s="436"/>
      <c r="EL3" s="436"/>
      <c r="EM3" s="436"/>
      <c r="EN3" s="436"/>
      <c r="EO3" s="436"/>
      <c r="EP3" s="436"/>
      <c r="EQ3" s="436"/>
      <c r="ER3" s="436"/>
      <c r="ES3" s="436"/>
      <c r="ET3" s="436"/>
      <c r="EU3" s="436"/>
      <c r="EV3" s="436"/>
      <c r="EW3" s="436"/>
      <c r="EX3" s="436"/>
      <c r="EY3" s="436"/>
      <c r="EZ3" s="436"/>
      <c r="FA3" s="436"/>
      <c r="FB3" s="436"/>
      <c r="FC3" s="436"/>
      <c r="FD3" s="436"/>
      <c r="FE3" s="437"/>
    </row>
    <row r="4" spans="1:161" ht="11.25" customHeight="1">
      <c r="A4" s="457"/>
      <c r="B4" s="325"/>
      <c r="C4" s="325"/>
      <c r="D4" s="325"/>
      <c r="E4" s="325"/>
      <c r="F4" s="325"/>
      <c r="G4" s="325"/>
      <c r="H4" s="43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2"/>
      <c r="CN4" s="430"/>
      <c r="CO4" s="325"/>
      <c r="CP4" s="325"/>
      <c r="CQ4" s="325"/>
      <c r="CR4" s="325"/>
      <c r="CS4" s="325"/>
      <c r="CT4" s="325"/>
      <c r="CU4" s="431"/>
      <c r="CV4" s="430"/>
      <c r="CW4" s="325"/>
      <c r="CX4" s="325"/>
      <c r="CY4" s="325"/>
      <c r="CZ4" s="325"/>
      <c r="DA4" s="325"/>
      <c r="DB4" s="325"/>
      <c r="DC4" s="325"/>
      <c r="DD4" s="325"/>
      <c r="DE4" s="431"/>
      <c r="DF4" s="438" t="s">
        <v>4</v>
      </c>
      <c r="DG4" s="439"/>
      <c r="DH4" s="439"/>
      <c r="DI4" s="439"/>
      <c r="DJ4" s="439"/>
      <c r="DK4" s="439"/>
      <c r="DL4" s="440" t="s">
        <v>281</v>
      </c>
      <c r="DM4" s="440"/>
      <c r="DN4" s="440"/>
      <c r="DO4" s="441" t="s">
        <v>5</v>
      </c>
      <c r="DP4" s="441"/>
      <c r="DQ4" s="441"/>
      <c r="DR4" s="442"/>
      <c r="DS4" s="438" t="s">
        <v>4</v>
      </c>
      <c r="DT4" s="439"/>
      <c r="DU4" s="439"/>
      <c r="DV4" s="439"/>
      <c r="DW4" s="439"/>
      <c r="DX4" s="439"/>
      <c r="DY4" s="440" t="s">
        <v>282</v>
      </c>
      <c r="DZ4" s="440"/>
      <c r="EA4" s="440"/>
      <c r="EB4" s="441" t="s">
        <v>5</v>
      </c>
      <c r="EC4" s="441"/>
      <c r="ED4" s="441"/>
      <c r="EE4" s="442"/>
      <c r="EF4" s="438" t="s">
        <v>4</v>
      </c>
      <c r="EG4" s="439"/>
      <c r="EH4" s="439"/>
      <c r="EI4" s="439"/>
      <c r="EJ4" s="439"/>
      <c r="EK4" s="439"/>
      <c r="EL4" s="440" t="s">
        <v>541</v>
      </c>
      <c r="EM4" s="440"/>
      <c r="EN4" s="440"/>
      <c r="EO4" s="441" t="s">
        <v>5</v>
      </c>
      <c r="EP4" s="441"/>
      <c r="EQ4" s="441"/>
      <c r="ER4" s="442"/>
      <c r="ES4" s="443" t="s">
        <v>9</v>
      </c>
      <c r="ET4" s="444"/>
      <c r="EU4" s="444"/>
      <c r="EV4" s="444"/>
      <c r="EW4" s="444"/>
      <c r="EX4" s="444"/>
      <c r="EY4" s="444"/>
      <c r="EZ4" s="444"/>
      <c r="FA4" s="444"/>
      <c r="FB4" s="444"/>
      <c r="FC4" s="444"/>
      <c r="FD4" s="444"/>
      <c r="FE4" s="445"/>
    </row>
    <row r="5" spans="1:161" ht="39" customHeight="1" thickBot="1">
      <c r="A5" s="458"/>
      <c r="B5" s="433"/>
      <c r="C5" s="433"/>
      <c r="D5" s="433"/>
      <c r="E5" s="433"/>
      <c r="F5" s="433"/>
      <c r="G5" s="433"/>
      <c r="H5" s="434"/>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c r="BW5" s="425"/>
      <c r="BX5" s="425"/>
      <c r="BY5" s="425"/>
      <c r="BZ5" s="425"/>
      <c r="CA5" s="425"/>
      <c r="CB5" s="425"/>
      <c r="CC5" s="425"/>
      <c r="CD5" s="425"/>
      <c r="CE5" s="425"/>
      <c r="CF5" s="425"/>
      <c r="CG5" s="425"/>
      <c r="CH5" s="425"/>
      <c r="CI5" s="425"/>
      <c r="CJ5" s="425"/>
      <c r="CK5" s="425"/>
      <c r="CL5" s="425"/>
      <c r="CM5" s="426"/>
      <c r="CN5" s="432"/>
      <c r="CO5" s="433"/>
      <c r="CP5" s="433"/>
      <c r="CQ5" s="433"/>
      <c r="CR5" s="433"/>
      <c r="CS5" s="433"/>
      <c r="CT5" s="433"/>
      <c r="CU5" s="434"/>
      <c r="CV5" s="432"/>
      <c r="CW5" s="433"/>
      <c r="CX5" s="433"/>
      <c r="CY5" s="433"/>
      <c r="CZ5" s="433"/>
      <c r="DA5" s="433"/>
      <c r="DB5" s="433"/>
      <c r="DC5" s="433"/>
      <c r="DD5" s="433"/>
      <c r="DE5" s="434"/>
      <c r="DF5" s="447" t="s">
        <v>194</v>
      </c>
      <c r="DG5" s="448"/>
      <c r="DH5" s="448"/>
      <c r="DI5" s="448"/>
      <c r="DJ5" s="448"/>
      <c r="DK5" s="448"/>
      <c r="DL5" s="448"/>
      <c r="DM5" s="448"/>
      <c r="DN5" s="448"/>
      <c r="DO5" s="448"/>
      <c r="DP5" s="448"/>
      <c r="DQ5" s="448"/>
      <c r="DR5" s="449"/>
      <c r="DS5" s="447" t="s">
        <v>195</v>
      </c>
      <c r="DT5" s="448"/>
      <c r="DU5" s="448"/>
      <c r="DV5" s="448"/>
      <c r="DW5" s="448"/>
      <c r="DX5" s="448"/>
      <c r="DY5" s="448"/>
      <c r="DZ5" s="448"/>
      <c r="EA5" s="448"/>
      <c r="EB5" s="448"/>
      <c r="EC5" s="448"/>
      <c r="ED5" s="448"/>
      <c r="EE5" s="449"/>
      <c r="EF5" s="447" t="s">
        <v>196</v>
      </c>
      <c r="EG5" s="448"/>
      <c r="EH5" s="448"/>
      <c r="EI5" s="448"/>
      <c r="EJ5" s="448"/>
      <c r="EK5" s="448"/>
      <c r="EL5" s="448"/>
      <c r="EM5" s="448"/>
      <c r="EN5" s="448"/>
      <c r="EO5" s="448"/>
      <c r="EP5" s="448"/>
      <c r="EQ5" s="448"/>
      <c r="ER5" s="449"/>
      <c r="ES5" s="432"/>
      <c r="ET5" s="433"/>
      <c r="EU5" s="433"/>
      <c r="EV5" s="433"/>
      <c r="EW5" s="433"/>
      <c r="EX5" s="433"/>
      <c r="EY5" s="433"/>
      <c r="EZ5" s="433"/>
      <c r="FA5" s="433"/>
      <c r="FB5" s="433"/>
      <c r="FC5" s="433"/>
      <c r="FD5" s="433"/>
      <c r="FE5" s="446"/>
    </row>
    <row r="6" spans="1:161" ht="12" thickBot="1">
      <c r="A6" s="459" t="s">
        <v>11</v>
      </c>
      <c r="B6" s="450"/>
      <c r="C6" s="450"/>
      <c r="D6" s="450"/>
      <c r="E6" s="450"/>
      <c r="F6" s="450"/>
      <c r="G6" s="450"/>
      <c r="H6" s="451"/>
      <c r="I6" s="450" t="s">
        <v>12</v>
      </c>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0"/>
      <c r="AY6" s="450"/>
      <c r="AZ6" s="450"/>
      <c r="BA6" s="450"/>
      <c r="BB6" s="450"/>
      <c r="BC6" s="450"/>
      <c r="BD6" s="450"/>
      <c r="BE6" s="450"/>
      <c r="BF6" s="450"/>
      <c r="BG6" s="450"/>
      <c r="BH6" s="450"/>
      <c r="BI6" s="450"/>
      <c r="BJ6" s="450"/>
      <c r="BK6" s="450"/>
      <c r="BL6" s="450"/>
      <c r="BM6" s="450"/>
      <c r="BN6" s="450"/>
      <c r="BO6" s="450"/>
      <c r="BP6" s="450"/>
      <c r="BQ6" s="450"/>
      <c r="BR6" s="450"/>
      <c r="BS6" s="450"/>
      <c r="BT6" s="450"/>
      <c r="BU6" s="450"/>
      <c r="BV6" s="450"/>
      <c r="BW6" s="450"/>
      <c r="BX6" s="450"/>
      <c r="BY6" s="450"/>
      <c r="BZ6" s="450"/>
      <c r="CA6" s="450"/>
      <c r="CB6" s="450"/>
      <c r="CC6" s="450"/>
      <c r="CD6" s="450"/>
      <c r="CE6" s="450"/>
      <c r="CF6" s="450"/>
      <c r="CG6" s="450"/>
      <c r="CH6" s="450"/>
      <c r="CI6" s="450"/>
      <c r="CJ6" s="450"/>
      <c r="CK6" s="450"/>
      <c r="CL6" s="450"/>
      <c r="CM6" s="451"/>
      <c r="CN6" s="452" t="s">
        <v>13</v>
      </c>
      <c r="CO6" s="450"/>
      <c r="CP6" s="450"/>
      <c r="CQ6" s="450"/>
      <c r="CR6" s="450"/>
      <c r="CS6" s="450"/>
      <c r="CT6" s="450"/>
      <c r="CU6" s="451"/>
      <c r="CV6" s="452" t="s">
        <v>14</v>
      </c>
      <c r="CW6" s="450"/>
      <c r="CX6" s="450"/>
      <c r="CY6" s="450"/>
      <c r="CZ6" s="450"/>
      <c r="DA6" s="450"/>
      <c r="DB6" s="450"/>
      <c r="DC6" s="450"/>
      <c r="DD6" s="450"/>
      <c r="DE6" s="451"/>
      <c r="DF6" s="452" t="s">
        <v>15</v>
      </c>
      <c r="DG6" s="450"/>
      <c r="DH6" s="450"/>
      <c r="DI6" s="450"/>
      <c r="DJ6" s="450"/>
      <c r="DK6" s="450"/>
      <c r="DL6" s="450"/>
      <c r="DM6" s="450"/>
      <c r="DN6" s="450"/>
      <c r="DO6" s="450"/>
      <c r="DP6" s="450"/>
      <c r="DQ6" s="450"/>
      <c r="DR6" s="451"/>
      <c r="DS6" s="452" t="s">
        <v>16</v>
      </c>
      <c r="DT6" s="450"/>
      <c r="DU6" s="450"/>
      <c r="DV6" s="450"/>
      <c r="DW6" s="450"/>
      <c r="DX6" s="450"/>
      <c r="DY6" s="450"/>
      <c r="DZ6" s="450"/>
      <c r="EA6" s="450"/>
      <c r="EB6" s="450"/>
      <c r="EC6" s="450"/>
      <c r="ED6" s="450"/>
      <c r="EE6" s="451"/>
      <c r="EF6" s="452" t="s">
        <v>17</v>
      </c>
      <c r="EG6" s="450"/>
      <c r="EH6" s="450"/>
      <c r="EI6" s="450"/>
      <c r="EJ6" s="450"/>
      <c r="EK6" s="450"/>
      <c r="EL6" s="450"/>
      <c r="EM6" s="450"/>
      <c r="EN6" s="450"/>
      <c r="EO6" s="450"/>
      <c r="EP6" s="450"/>
      <c r="EQ6" s="450"/>
      <c r="ER6" s="451"/>
      <c r="ES6" s="452" t="s">
        <v>18</v>
      </c>
      <c r="ET6" s="450"/>
      <c r="EU6" s="450"/>
      <c r="EV6" s="450"/>
      <c r="EW6" s="450"/>
      <c r="EX6" s="450"/>
      <c r="EY6" s="450"/>
      <c r="EZ6" s="450"/>
      <c r="FA6" s="450"/>
      <c r="FB6" s="450"/>
      <c r="FC6" s="450"/>
      <c r="FD6" s="450"/>
      <c r="FE6" s="455"/>
    </row>
    <row r="7" spans="1:165" ht="12.75" customHeight="1">
      <c r="A7" s="460">
        <v>1</v>
      </c>
      <c r="B7" s="461"/>
      <c r="C7" s="461"/>
      <c r="D7" s="461"/>
      <c r="E7" s="461"/>
      <c r="F7" s="461"/>
      <c r="G7" s="461"/>
      <c r="H7" s="461"/>
      <c r="I7" s="462" t="s">
        <v>198</v>
      </c>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c r="BT7" s="462"/>
      <c r="BU7" s="462"/>
      <c r="BV7" s="462"/>
      <c r="BW7" s="462"/>
      <c r="BX7" s="462"/>
      <c r="BY7" s="462"/>
      <c r="BZ7" s="462"/>
      <c r="CA7" s="462"/>
      <c r="CB7" s="462"/>
      <c r="CC7" s="462"/>
      <c r="CD7" s="462"/>
      <c r="CE7" s="462"/>
      <c r="CF7" s="462"/>
      <c r="CG7" s="462"/>
      <c r="CH7" s="462"/>
      <c r="CI7" s="462"/>
      <c r="CJ7" s="462"/>
      <c r="CK7" s="462"/>
      <c r="CL7" s="462"/>
      <c r="CM7" s="462"/>
      <c r="CN7" s="461" t="s">
        <v>199</v>
      </c>
      <c r="CO7" s="461"/>
      <c r="CP7" s="461"/>
      <c r="CQ7" s="461"/>
      <c r="CR7" s="461"/>
      <c r="CS7" s="461"/>
      <c r="CT7" s="461"/>
      <c r="CU7" s="461"/>
      <c r="CV7" s="463" t="s">
        <v>43</v>
      </c>
      <c r="CW7" s="463"/>
      <c r="CX7" s="463"/>
      <c r="CY7" s="463"/>
      <c r="CZ7" s="463"/>
      <c r="DA7" s="463"/>
      <c r="DB7" s="463"/>
      <c r="DC7" s="463"/>
      <c r="DD7" s="463"/>
      <c r="DE7" s="463"/>
      <c r="DF7" s="464">
        <f>DF8+DF9+DF10+DF11</f>
        <v>22912829.49909091</v>
      </c>
      <c r="DG7" s="464"/>
      <c r="DH7" s="464"/>
      <c r="DI7" s="464"/>
      <c r="DJ7" s="464"/>
      <c r="DK7" s="464"/>
      <c r="DL7" s="464"/>
      <c r="DM7" s="464"/>
      <c r="DN7" s="464"/>
      <c r="DO7" s="464"/>
      <c r="DP7" s="464"/>
      <c r="DQ7" s="464"/>
      <c r="DR7" s="464"/>
      <c r="DS7" s="464">
        <f>DS8+DS9+DS10+DS11</f>
        <v>13119529.60909091</v>
      </c>
      <c r="DT7" s="464"/>
      <c r="DU7" s="464"/>
      <c r="DV7" s="464"/>
      <c r="DW7" s="464"/>
      <c r="DX7" s="464"/>
      <c r="DY7" s="464"/>
      <c r="DZ7" s="464"/>
      <c r="EA7" s="464"/>
      <c r="EB7" s="464"/>
      <c r="EC7" s="464"/>
      <c r="ED7" s="464"/>
      <c r="EE7" s="464"/>
      <c r="EF7" s="464">
        <f>EF8+EF9+EF10+EF11</f>
        <v>13713249.789090909</v>
      </c>
      <c r="EG7" s="464"/>
      <c r="EH7" s="464"/>
      <c r="EI7" s="464"/>
      <c r="EJ7" s="464"/>
      <c r="EK7" s="464"/>
      <c r="EL7" s="464"/>
      <c r="EM7" s="464"/>
      <c r="EN7" s="464"/>
      <c r="EO7" s="464"/>
      <c r="EP7" s="464"/>
      <c r="EQ7" s="464"/>
      <c r="ER7" s="464"/>
      <c r="ES7" s="453"/>
      <c r="ET7" s="453"/>
      <c r="EU7" s="453"/>
      <c r="EV7" s="453"/>
      <c r="EW7" s="453"/>
      <c r="EX7" s="453"/>
      <c r="EY7" s="453"/>
      <c r="EZ7" s="453"/>
      <c r="FA7" s="453"/>
      <c r="FB7" s="453"/>
      <c r="FC7" s="453"/>
      <c r="FD7" s="453"/>
      <c r="FE7" s="454"/>
      <c r="FF7" s="300">
        <f>DF7-'стр.1_4'!DF92</f>
        <v>0</v>
      </c>
      <c r="FG7" s="300">
        <f>DS7-'стр.1_4'!DS92</f>
        <v>0</v>
      </c>
      <c r="FH7" s="300">
        <f>EF7-'стр.1_4'!EF96</f>
        <v>0</v>
      </c>
      <c r="FI7" s="242" t="s">
        <v>490</v>
      </c>
    </row>
    <row r="8" spans="1:161" ht="90" customHeight="1">
      <c r="A8" s="465" t="s">
        <v>200</v>
      </c>
      <c r="B8" s="315"/>
      <c r="C8" s="315"/>
      <c r="D8" s="315"/>
      <c r="E8" s="315"/>
      <c r="F8" s="315"/>
      <c r="G8" s="315"/>
      <c r="H8" s="315"/>
      <c r="I8" s="466" t="s">
        <v>202</v>
      </c>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15" t="s">
        <v>201</v>
      </c>
      <c r="CO8" s="315"/>
      <c r="CP8" s="315"/>
      <c r="CQ8" s="315"/>
      <c r="CR8" s="315"/>
      <c r="CS8" s="315"/>
      <c r="CT8" s="315"/>
      <c r="CU8" s="315"/>
      <c r="CV8" s="315" t="s">
        <v>43</v>
      </c>
      <c r="CW8" s="315"/>
      <c r="CX8" s="315"/>
      <c r="CY8" s="315"/>
      <c r="CZ8" s="315"/>
      <c r="DA8" s="315"/>
      <c r="DB8" s="315"/>
      <c r="DC8" s="315"/>
      <c r="DD8" s="315"/>
      <c r="DE8" s="315"/>
      <c r="DF8" s="396"/>
      <c r="DG8" s="396"/>
      <c r="DH8" s="396"/>
      <c r="DI8" s="396"/>
      <c r="DJ8" s="396"/>
      <c r="DK8" s="396"/>
      <c r="DL8" s="396"/>
      <c r="DM8" s="396"/>
      <c r="DN8" s="396"/>
      <c r="DO8" s="396"/>
      <c r="DP8" s="396"/>
      <c r="DQ8" s="396"/>
      <c r="DR8" s="396"/>
      <c r="DS8" s="316"/>
      <c r="DT8" s="316"/>
      <c r="DU8" s="316"/>
      <c r="DV8" s="316"/>
      <c r="DW8" s="316"/>
      <c r="DX8" s="316"/>
      <c r="DY8" s="316"/>
      <c r="DZ8" s="316"/>
      <c r="EA8" s="316"/>
      <c r="EB8" s="316"/>
      <c r="EC8" s="316"/>
      <c r="ED8" s="316"/>
      <c r="EE8" s="316"/>
      <c r="EF8" s="316"/>
      <c r="EG8" s="316"/>
      <c r="EH8" s="316"/>
      <c r="EI8" s="316"/>
      <c r="EJ8" s="316"/>
      <c r="EK8" s="316"/>
      <c r="EL8" s="316"/>
      <c r="EM8" s="316"/>
      <c r="EN8" s="316"/>
      <c r="EO8" s="316"/>
      <c r="EP8" s="316"/>
      <c r="EQ8" s="316"/>
      <c r="ER8" s="316"/>
      <c r="ES8" s="311"/>
      <c r="ET8" s="311"/>
      <c r="EU8" s="311"/>
      <c r="EV8" s="311"/>
      <c r="EW8" s="311"/>
      <c r="EX8" s="311"/>
      <c r="EY8" s="311"/>
      <c r="EZ8" s="311"/>
      <c r="FA8" s="311"/>
      <c r="FB8" s="311"/>
      <c r="FC8" s="311"/>
      <c r="FD8" s="311"/>
      <c r="FE8" s="312"/>
    </row>
    <row r="9" spans="1:161" ht="24" customHeight="1">
      <c r="A9" s="465" t="s">
        <v>203</v>
      </c>
      <c r="B9" s="315"/>
      <c r="C9" s="315"/>
      <c r="D9" s="315"/>
      <c r="E9" s="315"/>
      <c r="F9" s="315"/>
      <c r="G9" s="315"/>
      <c r="H9" s="315"/>
      <c r="I9" s="466" t="s">
        <v>205</v>
      </c>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15" t="s">
        <v>204</v>
      </c>
      <c r="CO9" s="315"/>
      <c r="CP9" s="315"/>
      <c r="CQ9" s="315"/>
      <c r="CR9" s="315"/>
      <c r="CS9" s="315"/>
      <c r="CT9" s="315"/>
      <c r="CU9" s="315"/>
      <c r="CV9" s="315" t="s">
        <v>43</v>
      </c>
      <c r="CW9" s="315"/>
      <c r="CX9" s="315"/>
      <c r="CY9" s="315"/>
      <c r="CZ9" s="315"/>
      <c r="DA9" s="315"/>
      <c r="DB9" s="315"/>
      <c r="DC9" s="315"/>
      <c r="DD9" s="315"/>
      <c r="DE9" s="315"/>
      <c r="DF9" s="396"/>
      <c r="DG9" s="396"/>
      <c r="DH9" s="396"/>
      <c r="DI9" s="396"/>
      <c r="DJ9" s="396"/>
      <c r="DK9" s="396"/>
      <c r="DL9" s="396"/>
      <c r="DM9" s="396"/>
      <c r="DN9" s="396"/>
      <c r="DO9" s="396"/>
      <c r="DP9" s="396"/>
      <c r="DQ9" s="396"/>
      <c r="DR9" s="396"/>
      <c r="DS9" s="316"/>
      <c r="DT9" s="316"/>
      <c r="DU9" s="316"/>
      <c r="DV9" s="316"/>
      <c r="DW9" s="316"/>
      <c r="DX9" s="316"/>
      <c r="DY9" s="316"/>
      <c r="DZ9" s="316"/>
      <c r="EA9" s="316"/>
      <c r="EB9" s="316"/>
      <c r="EC9" s="316"/>
      <c r="ED9" s="316"/>
      <c r="EE9" s="316"/>
      <c r="EF9" s="316"/>
      <c r="EG9" s="316"/>
      <c r="EH9" s="316"/>
      <c r="EI9" s="316"/>
      <c r="EJ9" s="316"/>
      <c r="EK9" s="316"/>
      <c r="EL9" s="316"/>
      <c r="EM9" s="316"/>
      <c r="EN9" s="316"/>
      <c r="EO9" s="316"/>
      <c r="EP9" s="316"/>
      <c r="EQ9" s="316"/>
      <c r="ER9" s="316"/>
      <c r="ES9" s="311"/>
      <c r="ET9" s="311"/>
      <c r="EU9" s="311"/>
      <c r="EV9" s="311"/>
      <c r="EW9" s="311"/>
      <c r="EX9" s="311"/>
      <c r="EY9" s="311"/>
      <c r="EZ9" s="311"/>
      <c r="FA9" s="311"/>
      <c r="FB9" s="311"/>
      <c r="FC9" s="311"/>
      <c r="FD9" s="311"/>
      <c r="FE9" s="312"/>
    </row>
    <row r="10" spans="1:161" ht="24" customHeight="1">
      <c r="A10" s="465" t="s">
        <v>206</v>
      </c>
      <c r="B10" s="315"/>
      <c r="C10" s="315"/>
      <c r="D10" s="315"/>
      <c r="E10" s="315"/>
      <c r="F10" s="315"/>
      <c r="G10" s="315"/>
      <c r="H10" s="315"/>
      <c r="I10" s="466" t="s">
        <v>210</v>
      </c>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15" t="s">
        <v>208</v>
      </c>
      <c r="CO10" s="315"/>
      <c r="CP10" s="315"/>
      <c r="CQ10" s="315"/>
      <c r="CR10" s="315"/>
      <c r="CS10" s="315"/>
      <c r="CT10" s="315"/>
      <c r="CU10" s="315"/>
      <c r="CV10" s="315" t="s">
        <v>43</v>
      </c>
      <c r="CW10" s="315"/>
      <c r="CX10" s="315"/>
      <c r="CY10" s="315"/>
      <c r="CZ10" s="315"/>
      <c r="DA10" s="315"/>
      <c r="DB10" s="315"/>
      <c r="DC10" s="315"/>
      <c r="DD10" s="315"/>
      <c r="DE10" s="315"/>
      <c r="DF10" s="396">
        <f>'Раздел II обосн. 2021.'!G87+'Раздел II обосн. 2021.'!G88+'Раздел II обосн. 2021.'!G90+'Раздел II обосн. 2021.'!E104+'Раздел II обосн. 2021.'!E105+'Раздел II обосн. 2021.'!E106+'Раздел II обосн. 2021.'!E107+'Раздел II обосн. 2021.'!E108+'Раздел II обосн. 2021.'!E109+'Раздел II обосн. 2021.'!E110+'Раздел II обосн. 2021.'!E111+'Раздел II обосн. 2021.'!E112+'Раздел II обосн. 2021.'!E113+'Раздел II обосн. 2021.'!D135+'Раздел II обосн. 2021.'!D136+'Раздел II обосн. 2021.'!D137+492954.05</f>
        <v>1703525.4800000002</v>
      </c>
      <c r="DG10" s="396"/>
      <c r="DH10" s="396"/>
      <c r="DI10" s="396"/>
      <c r="DJ10" s="396"/>
      <c r="DK10" s="396"/>
      <c r="DL10" s="396"/>
      <c r="DM10" s="396"/>
      <c r="DN10" s="396"/>
      <c r="DO10" s="396"/>
      <c r="DP10" s="396"/>
      <c r="DQ10" s="396"/>
      <c r="DR10" s="396"/>
      <c r="DS10" s="316"/>
      <c r="DT10" s="316"/>
      <c r="DU10" s="316"/>
      <c r="DV10" s="316"/>
      <c r="DW10" s="316"/>
      <c r="DX10" s="316"/>
      <c r="DY10" s="316"/>
      <c r="DZ10" s="316"/>
      <c r="EA10" s="316"/>
      <c r="EB10" s="316"/>
      <c r="EC10" s="316"/>
      <c r="ED10" s="316"/>
      <c r="EE10" s="316"/>
      <c r="EF10" s="316"/>
      <c r="EG10" s="316"/>
      <c r="EH10" s="316"/>
      <c r="EI10" s="316"/>
      <c r="EJ10" s="316"/>
      <c r="EK10" s="316"/>
      <c r="EL10" s="316"/>
      <c r="EM10" s="316"/>
      <c r="EN10" s="316"/>
      <c r="EO10" s="316"/>
      <c r="EP10" s="316"/>
      <c r="EQ10" s="316"/>
      <c r="ER10" s="316"/>
      <c r="ES10" s="311"/>
      <c r="ET10" s="311"/>
      <c r="EU10" s="311"/>
      <c r="EV10" s="311"/>
      <c r="EW10" s="311"/>
      <c r="EX10" s="311"/>
      <c r="EY10" s="311"/>
      <c r="EZ10" s="311"/>
      <c r="FA10" s="311"/>
      <c r="FB10" s="311"/>
      <c r="FC10" s="311"/>
      <c r="FD10" s="311"/>
      <c r="FE10" s="312"/>
    </row>
    <row r="11" spans="1:161" ht="24" customHeight="1">
      <c r="A11" s="465" t="s">
        <v>207</v>
      </c>
      <c r="B11" s="315"/>
      <c r="C11" s="315"/>
      <c r="D11" s="315"/>
      <c r="E11" s="315"/>
      <c r="F11" s="315"/>
      <c r="G11" s="315"/>
      <c r="H11" s="315"/>
      <c r="I11" s="466" t="s">
        <v>211</v>
      </c>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15" t="s">
        <v>209</v>
      </c>
      <c r="CO11" s="315"/>
      <c r="CP11" s="315"/>
      <c r="CQ11" s="315"/>
      <c r="CR11" s="315"/>
      <c r="CS11" s="315"/>
      <c r="CT11" s="315"/>
      <c r="CU11" s="315"/>
      <c r="CV11" s="315" t="s">
        <v>43</v>
      </c>
      <c r="CW11" s="315"/>
      <c r="CX11" s="315"/>
      <c r="CY11" s="315"/>
      <c r="CZ11" s="315"/>
      <c r="DA11" s="315"/>
      <c r="DB11" s="315"/>
      <c r="DC11" s="315"/>
      <c r="DD11" s="315"/>
      <c r="DE11" s="315"/>
      <c r="DF11" s="316">
        <f>DF12+DF15+DF22</f>
        <v>21209304.01909091</v>
      </c>
      <c r="DG11" s="316"/>
      <c r="DH11" s="316"/>
      <c r="DI11" s="316"/>
      <c r="DJ11" s="316"/>
      <c r="DK11" s="316"/>
      <c r="DL11" s="316"/>
      <c r="DM11" s="316"/>
      <c r="DN11" s="316"/>
      <c r="DO11" s="316"/>
      <c r="DP11" s="316"/>
      <c r="DQ11" s="316"/>
      <c r="DR11" s="316"/>
      <c r="DS11" s="316">
        <f>DS12+DS15+DS22</f>
        <v>13119529.60909091</v>
      </c>
      <c r="DT11" s="316"/>
      <c r="DU11" s="316"/>
      <c r="DV11" s="316"/>
      <c r="DW11" s="316"/>
      <c r="DX11" s="316"/>
      <c r="DY11" s="316"/>
      <c r="DZ11" s="316"/>
      <c r="EA11" s="316"/>
      <c r="EB11" s="316"/>
      <c r="EC11" s="316"/>
      <c r="ED11" s="316"/>
      <c r="EE11" s="316"/>
      <c r="EF11" s="316">
        <f>EF12+EF15+EF22</f>
        <v>13713249.789090909</v>
      </c>
      <c r="EG11" s="316"/>
      <c r="EH11" s="316"/>
      <c r="EI11" s="316"/>
      <c r="EJ11" s="316"/>
      <c r="EK11" s="316"/>
      <c r="EL11" s="316"/>
      <c r="EM11" s="316"/>
      <c r="EN11" s="316"/>
      <c r="EO11" s="316"/>
      <c r="EP11" s="316"/>
      <c r="EQ11" s="316"/>
      <c r="ER11" s="316"/>
      <c r="ES11" s="467"/>
      <c r="ET11" s="311"/>
      <c r="EU11" s="311"/>
      <c r="EV11" s="311"/>
      <c r="EW11" s="311"/>
      <c r="EX11" s="311"/>
      <c r="EY11" s="311"/>
      <c r="EZ11" s="311"/>
      <c r="FA11" s="311"/>
      <c r="FB11" s="311"/>
      <c r="FC11" s="311"/>
      <c r="FD11" s="311"/>
      <c r="FE11" s="312"/>
    </row>
    <row r="12" spans="1:161" ht="34.5" customHeight="1">
      <c r="A12" s="465" t="s">
        <v>212</v>
      </c>
      <c r="B12" s="315"/>
      <c r="C12" s="315"/>
      <c r="D12" s="315"/>
      <c r="E12" s="315"/>
      <c r="F12" s="315"/>
      <c r="G12" s="315"/>
      <c r="H12" s="315"/>
      <c r="I12" s="468" t="s">
        <v>214</v>
      </c>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315" t="s">
        <v>213</v>
      </c>
      <c r="CO12" s="315"/>
      <c r="CP12" s="315"/>
      <c r="CQ12" s="315"/>
      <c r="CR12" s="315"/>
      <c r="CS12" s="315"/>
      <c r="CT12" s="315"/>
      <c r="CU12" s="315"/>
      <c r="CV12" s="315" t="s">
        <v>43</v>
      </c>
      <c r="CW12" s="315"/>
      <c r="CX12" s="315"/>
      <c r="CY12" s="315"/>
      <c r="CZ12" s="315"/>
      <c r="DA12" s="315"/>
      <c r="DB12" s="315"/>
      <c r="DC12" s="315"/>
      <c r="DD12" s="315"/>
      <c r="DE12" s="315"/>
      <c r="DF12" s="316">
        <f>DF13+DF14</f>
        <v>8224319.18</v>
      </c>
      <c r="DG12" s="316"/>
      <c r="DH12" s="316"/>
      <c r="DI12" s="316"/>
      <c r="DJ12" s="316"/>
      <c r="DK12" s="316"/>
      <c r="DL12" s="316"/>
      <c r="DM12" s="316"/>
      <c r="DN12" s="316"/>
      <c r="DO12" s="316"/>
      <c r="DP12" s="316"/>
      <c r="DQ12" s="316"/>
      <c r="DR12" s="316"/>
      <c r="DS12" s="316">
        <f>DS13+DS14</f>
        <v>8319019.720000001</v>
      </c>
      <c r="DT12" s="316"/>
      <c r="DU12" s="316"/>
      <c r="DV12" s="316"/>
      <c r="DW12" s="316"/>
      <c r="DX12" s="316"/>
      <c r="DY12" s="316"/>
      <c r="DZ12" s="316"/>
      <c r="EA12" s="316"/>
      <c r="EB12" s="316"/>
      <c r="EC12" s="316"/>
      <c r="ED12" s="316"/>
      <c r="EE12" s="316"/>
      <c r="EF12" s="316">
        <f>EF13+EF14</f>
        <v>8912739.9</v>
      </c>
      <c r="EG12" s="316"/>
      <c r="EH12" s="316"/>
      <c r="EI12" s="316"/>
      <c r="EJ12" s="316"/>
      <c r="EK12" s="316"/>
      <c r="EL12" s="316"/>
      <c r="EM12" s="316"/>
      <c r="EN12" s="316"/>
      <c r="EO12" s="316"/>
      <c r="EP12" s="316"/>
      <c r="EQ12" s="316"/>
      <c r="ER12" s="316"/>
      <c r="ES12" s="467"/>
      <c r="ET12" s="311"/>
      <c r="EU12" s="311"/>
      <c r="EV12" s="311"/>
      <c r="EW12" s="311"/>
      <c r="EX12" s="311"/>
      <c r="EY12" s="311"/>
      <c r="EZ12" s="311"/>
      <c r="FA12" s="311"/>
      <c r="FB12" s="311"/>
      <c r="FC12" s="311"/>
      <c r="FD12" s="311"/>
      <c r="FE12" s="312"/>
    </row>
    <row r="13" spans="1:162" ht="24" customHeight="1">
      <c r="A13" s="465" t="s">
        <v>215</v>
      </c>
      <c r="B13" s="315"/>
      <c r="C13" s="315"/>
      <c r="D13" s="315"/>
      <c r="E13" s="315"/>
      <c r="F13" s="315"/>
      <c r="G13" s="315"/>
      <c r="H13" s="315"/>
      <c r="I13" s="469" t="s">
        <v>216</v>
      </c>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4"/>
      <c r="BJ13" s="314"/>
      <c r="BK13" s="314"/>
      <c r="BL13" s="314"/>
      <c r="BM13" s="314"/>
      <c r="BN13" s="314"/>
      <c r="BO13" s="314"/>
      <c r="BP13" s="314"/>
      <c r="BQ13" s="314"/>
      <c r="BR13" s="314"/>
      <c r="BS13" s="314"/>
      <c r="BT13" s="314"/>
      <c r="BU13" s="314"/>
      <c r="BV13" s="314"/>
      <c r="BW13" s="314"/>
      <c r="BX13" s="314"/>
      <c r="BY13" s="314"/>
      <c r="BZ13" s="314"/>
      <c r="CA13" s="314"/>
      <c r="CB13" s="314"/>
      <c r="CC13" s="314"/>
      <c r="CD13" s="314"/>
      <c r="CE13" s="314"/>
      <c r="CF13" s="314"/>
      <c r="CG13" s="314"/>
      <c r="CH13" s="314"/>
      <c r="CI13" s="314"/>
      <c r="CJ13" s="314"/>
      <c r="CK13" s="314"/>
      <c r="CL13" s="314"/>
      <c r="CM13" s="314"/>
      <c r="CN13" s="315" t="s">
        <v>217</v>
      </c>
      <c r="CO13" s="315"/>
      <c r="CP13" s="315"/>
      <c r="CQ13" s="315"/>
      <c r="CR13" s="315"/>
      <c r="CS13" s="315"/>
      <c r="CT13" s="315"/>
      <c r="CU13" s="315"/>
      <c r="CV13" s="315" t="s">
        <v>43</v>
      </c>
      <c r="CW13" s="315"/>
      <c r="CX13" s="315"/>
      <c r="CY13" s="315"/>
      <c r="CZ13" s="315"/>
      <c r="DA13" s="315"/>
      <c r="DB13" s="315"/>
      <c r="DC13" s="315"/>
      <c r="DD13" s="315"/>
      <c r="DE13" s="315"/>
      <c r="DF13" s="316">
        <f>'Раздел II обосн. 2021.'!F74+'Раздел II обосн. 2021.'!G91+'Раздел II обосн. 2021.'!E123+'Раздел II обосн. 2021.'!D146+'Раздел II обосн. 2021.'!E169+'Раздел II обосн. 2021.'!E184-DF10+1384563.61+492954.05</f>
        <v>8224319.18</v>
      </c>
      <c r="DG13" s="316"/>
      <c r="DH13" s="316"/>
      <c r="DI13" s="316"/>
      <c r="DJ13" s="316"/>
      <c r="DK13" s="316"/>
      <c r="DL13" s="316"/>
      <c r="DM13" s="316"/>
      <c r="DN13" s="316"/>
      <c r="DO13" s="316"/>
      <c r="DP13" s="316"/>
      <c r="DQ13" s="316"/>
      <c r="DR13" s="316"/>
      <c r="DS13" s="316">
        <f>'Раздел II обосн. 2022.'!G91+'Раздел II обосн. 2022.'!E98+'Раздел II обосн. 2022.'!E121+'Раздел II обосн. 2022.'!D142+'Раздел II обосн. 2022.'!E164+'Раздел II обосн. 2022.'!E179+'Раздел II обосн. 2022.'!F74</f>
        <v>8319019.720000001</v>
      </c>
      <c r="DT13" s="316"/>
      <c r="DU13" s="316"/>
      <c r="DV13" s="316"/>
      <c r="DW13" s="316"/>
      <c r="DX13" s="316"/>
      <c r="DY13" s="316"/>
      <c r="DZ13" s="316"/>
      <c r="EA13" s="316"/>
      <c r="EB13" s="316"/>
      <c r="EC13" s="316"/>
      <c r="ED13" s="316"/>
      <c r="EE13" s="316"/>
      <c r="EF13" s="316">
        <f>'Раздел II обосн. 2023'!G91+'Раздел II обосн. 2023'!E98+'Раздел II обосн. 2023'!E121+'Раздел II обосн. 2023'!D142+'Раздел II обосн. 2023'!E164+'Раздел II обосн. 2023'!E179+'Раздел II обосн. 2023'!F74</f>
        <v>8912739.9</v>
      </c>
      <c r="EG13" s="316"/>
      <c r="EH13" s="316"/>
      <c r="EI13" s="316"/>
      <c r="EJ13" s="316"/>
      <c r="EK13" s="316"/>
      <c r="EL13" s="316"/>
      <c r="EM13" s="316"/>
      <c r="EN13" s="316"/>
      <c r="EO13" s="316"/>
      <c r="EP13" s="316"/>
      <c r="EQ13" s="316"/>
      <c r="ER13" s="316"/>
      <c r="ES13" s="311"/>
      <c r="ET13" s="311"/>
      <c r="EU13" s="311"/>
      <c r="EV13" s="311"/>
      <c r="EW13" s="311"/>
      <c r="EX13" s="311"/>
      <c r="EY13" s="311"/>
      <c r="EZ13" s="311"/>
      <c r="FA13" s="311"/>
      <c r="FB13" s="311"/>
      <c r="FC13" s="311"/>
      <c r="FD13" s="311"/>
      <c r="FE13" s="312"/>
      <c r="FF13" s="242" t="s">
        <v>497</v>
      </c>
    </row>
    <row r="14" spans="1:161" ht="12.75" customHeight="1">
      <c r="A14" s="465" t="s">
        <v>218</v>
      </c>
      <c r="B14" s="315"/>
      <c r="C14" s="315"/>
      <c r="D14" s="315"/>
      <c r="E14" s="315"/>
      <c r="F14" s="315"/>
      <c r="G14" s="315"/>
      <c r="H14" s="315"/>
      <c r="I14" s="469" t="s">
        <v>219</v>
      </c>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c r="CA14" s="314"/>
      <c r="CB14" s="314"/>
      <c r="CC14" s="314"/>
      <c r="CD14" s="314"/>
      <c r="CE14" s="314"/>
      <c r="CF14" s="314"/>
      <c r="CG14" s="314"/>
      <c r="CH14" s="314"/>
      <c r="CI14" s="314"/>
      <c r="CJ14" s="314"/>
      <c r="CK14" s="314"/>
      <c r="CL14" s="314"/>
      <c r="CM14" s="314"/>
      <c r="CN14" s="315" t="s">
        <v>220</v>
      </c>
      <c r="CO14" s="315"/>
      <c r="CP14" s="315"/>
      <c r="CQ14" s="315"/>
      <c r="CR14" s="315"/>
      <c r="CS14" s="315"/>
      <c r="CT14" s="315"/>
      <c r="CU14" s="315"/>
      <c r="CV14" s="315" t="s">
        <v>43</v>
      </c>
      <c r="CW14" s="315"/>
      <c r="CX14" s="315"/>
      <c r="CY14" s="315"/>
      <c r="CZ14" s="315"/>
      <c r="DA14" s="315"/>
      <c r="DB14" s="315"/>
      <c r="DC14" s="315"/>
      <c r="DD14" s="315"/>
      <c r="DE14" s="315"/>
      <c r="DF14" s="316"/>
      <c r="DG14" s="316"/>
      <c r="DH14" s="316"/>
      <c r="DI14" s="316"/>
      <c r="DJ14" s="316"/>
      <c r="DK14" s="316"/>
      <c r="DL14" s="316"/>
      <c r="DM14" s="316"/>
      <c r="DN14" s="316"/>
      <c r="DO14" s="316"/>
      <c r="DP14" s="316"/>
      <c r="DQ14" s="316"/>
      <c r="DR14" s="316"/>
      <c r="DS14" s="316"/>
      <c r="DT14" s="316"/>
      <c r="DU14" s="316"/>
      <c r="DV14" s="316"/>
      <c r="DW14" s="316"/>
      <c r="DX14" s="316"/>
      <c r="DY14" s="316"/>
      <c r="DZ14" s="316"/>
      <c r="EA14" s="316"/>
      <c r="EB14" s="316"/>
      <c r="EC14" s="316"/>
      <c r="ED14" s="316"/>
      <c r="EE14" s="316"/>
      <c r="EF14" s="316"/>
      <c r="EG14" s="316"/>
      <c r="EH14" s="316"/>
      <c r="EI14" s="316"/>
      <c r="EJ14" s="316"/>
      <c r="EK14" s="316"/>
      <c r="EL14" s="316"/>
      <c r="EM14" s="316"/>
      <c r="EN14" s="316"/>
      <c r="EO14" s="316"/>
      <c r="EP14" s="316"/>
      <c r="EQ14" s="316"/>
      <c r="ER14" s="316"/>
      <c r="ES14" s="311"/>
      <c r="ET14" s="311"/>
      <c r="EU14" s="311"/>
      <c r="EV14" s="311"/>
      <c r="EW14" s="311"/>
      <c r="EX14" s="311"/>
      <c r="EY14" s="311"/>
      <c r="EZ14" s="311"/>
      <c r="FA14" s="311"/>
      <c r="FB14" s="311"/>
      <c r="FC14" s="311"/>
      <c r="FD14" s="311"/>
      <c r="FE14" s="312"/>
    </row>
    <row r="15" spans="1:162" ht="24" customHeight="1">
      <c r="A15" s="465" t="s">
        <v>221</v>
      </c>
      <c r="B15" s="315"/>
      <c r="C15" s="315"/>
      <c r="D15" s="315"/>
      <c r="E15" s="315"/>
      <c r="F15" s="315"/>
      <c r="G15" s="315"/>
      <c r="H15" s="315"/>
      <c r="I15" s="468" t="s">
        <v>222</v>
      </c>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315" t="s">
        <v>223</v>
      </c>
      <c r="CO15" s="315"/>
      <c r="CP15" s="315"/>
      <c r="CQ15" s="315"/>
      <c r="CR15" s="315"/>
      <c r="CS15" s="315"/>
      <c r="CT15" s="315"/>
      <c r="CU15" s="315"/>
      <c r="CV15" s="315" t="s">
        <v>43</v>
      </c>
      <c r="CW15" s="315"/>
      <c r="CX15" s="315"/>
      <c r="CY15" s="315"/>
      <c r="CZ15" s="315"/>
      <c r="DA15" s="315"/>
      <c r="DB15" s="315"/>
      <c r="DC15" s="315"/>
      <c r="DD15" s="315"/>
      <c r="DE15" s="315"/>
      <c r="DF15" s="316">
        <f>DF16+DF17</f>
        <v>8677429</v>
      </c>
      <c r="DG15" s="316"/>
      <c r="DH15" s="316"/>
      <c r="DI15" s="316"/>
      <c r="DJ15" s="316"/>
      <c r="DK15" s="316"/>
      <c r="DL15" s="316"/>
      <c r="DM15" s="316"/>
      <c r="DN15" s="316"/>
      <c r="DO15" s="316"/>
      <c r="DP15" s="316"/>
      <c r="DQ15" s="316"/>
      <c r="DR15" s="316"/>
      <c r="DS15" s="316">
        <f>DS16+DS17</f>
        <v>0</v>
      </c>
      <c r="DT15" s="316"/>
      <c r="DU15" s="316"/>
      <c r="DV15" s="316"/>
      <c r="DW15" s="316"/>
      <c r="DX15" s="316"/>
      <c r="DY15" s="316"/>
      <c r="DZ15" s="316"/>
      <c r="EA15" s="316"/>
      <c r="EB15" s="316"/>
      <c r="EC15" s="316"/>
      <c r="ED15" s="316"/>
      <c r="EE15" s="316"/>
      <c r="EF15" s="316">
        <f>EF16+EF17</f>
        <v>0</v>
      </c>
      <c r="EG15" s="316"/>
      <c r="EH15" s="316"/>
      <c r="EI15" s="316"/>
      <c r="EJ15" s="316"/>
      <c r="EK15" s="316"/>
      <c r="EL15" s="316"/>
      <c r="EM15" s="316"/>
      <c r="EN15" s="316"/>
      <c r="EO15" s="316"/>
      <c r="EP15" s="316"/>
      <c r="EQ15" s="316"/>
      <c r="ER15" s="316"/>
      <c r="ES15" s="467"/>
      <c r="ET15" s="311"/>
      <c r="EU15" s="311"/>
      <c r="EV15" s="311"/>
      <c r="EW15" s="311"/>
      <c r="EX15" s="311"/>
      <c r="EY15" s="311"/>
      <c r="EZ15" s="311"/>
      <c r="FA15" s="311"/>
      <c r="FB15" s="311"/>
      <c r="FC15" s="311"/>
      <c r="FD15" s="311"/>
      <c r="FE15" s="312"/>
      <c r="FF15" s="242" t="s">
        <v>432</v>
      </c>
    </row>
    <row r="16" spans="1:161" ht="24" customHeight="1">
      <c r="A16" s="465" t="s">
        <v>224</v>
      </c>
      <c r="B16" s="315"/>
      <c r="C16" s="315"/>
      <c r="D16" s="315"/>
      <c r="E16" s="315"/>
      <c r="F16" s="315"/>
      <c r="G16" s="315"/>
      <c r="H16" s="315"/>
      <c r="I16" s="469" t="s">
        <v>216</v>
      </c>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14"/>
      <c r="CA16" s="314"/>
      <c r="CB16" s="314"/>
      <c r="CC16" s="314"/>
      <c r="CD16" s="314"/>
      <c r="CE16" s="314"/>
      <c r="CF16" s="314"/>
      <c r="CG16" s="314"/>
      <c r="CH16" s="314"/>
      <c r="CI16" s="314"/>
      <c r="CJ16" s="314"/>
      <c r="CK16" s="314"/>
      <c r="CL16" s="314"/>
      <c r="CM16" s="314"/>
      <c r="CN16" s="315" t="s">
        <v>225</v>
      </c>
      <c r="CO16" s="315"/>
      <c r="CP16" s="315"/>
      <c r="CQ16" s="315"/>
      <c r="CR16" s="315"/>
      <c r="CS16" s="315"/>
      <c r="CT16" s="315"/>
      <c r="CU16" s="315"/>
      <c r="CV16" s="315" t="s">
        <v>43</v>
      </c>
      <c r="CW16" s="315"/>
      <c r="CX16" s="315"/>
      <c r="CY16" s="315"/>
      <c r="CZ16" s="315"/>
      <c r="DA16" s="315"/>
      <c r="DB16" s="315"/>
      <c r="DC16" s="315"/>
      <c r="DD16" s="315"/>
      <c r="DE16" s="315"/>
      <c r="DF16" s="316">
        <f>'Раздел II обосн. 2021.'!E126+'Раздел II обосн. 2021.'!D150+'Раздел II обосн. 2021.'!E172+'Раздел II обосн. 2021.'!E187</f>
        <v>8677429</v>
      </c>
      <c r="DG16" s="316"/>
      <c r="DH16" s="316"/>
      <c r="DI16" s="316"/>
      <c r="DJ16" s="316"/>
      <c r="DK16" s="316"/>
      <c r="DL16" s="316"/>
      <c r="DM16" s="316"/>
      <c r="DN16" s="316"/>
      <c r="DO16" s="316"/>
      <c r="DP16" s="316"/>
      <c r="DQ16" s="316"/>
      <c r="DR16" s="316"/>
      <c r="DS16" s="316">
        <v>0</v>
      </c>
      <c r="DT16" s="316"/>
      <c r="DU16" s="316"/>
      <c r="DV16" s="316"/>
      <c r="DW16" s="316"/>
      <c r="DX16" s="316"/>
      <c r="DY16" s="316"/>
      <c r="DZ16" s="316"/>
      <c r="EA16" s="316"/>
      <c r="EB16" s="316"/>
      <c r="EC16" s="316"/>
      <c r="ED16" s="316"/>
      <c r="EE16" s="316"/>
      <c r="EF16" s="316">
        <v>0</v>
      </c>
      <c r="EG16" s="316"/>
      <c r="EH16" s="316"/>
      <c r="EI16" s="316"/>
      <c r="EJ16" s="316"/>
      <c r="EK16" s="316"/>
      <c r="EL16" s="316"/>
      <c r="EM16" s="316"/>
      <c r="EN16" s="316"/>
      <c r="EO16" s="316"/>
      <c r="EP16" s="316"/>
      <c r="EQ16" s="316"/>
      <c r="ER16" s="316"/>
      <c r="ES16" s="311"/>
      <c r="ET16" s="311"/>
      <c r="EU16" s="311"/>
      <c r="EV16" s="311"/>
      <c r="EW16" s="311"/>
      <c r="EX16" s="311"/>
      <c r="EY16" s="311"/>
      <c r="EZ16" s="311"/>
      <c r="FA16" s="311"/>
      <c r="FB16" s="311"/>
      <c r="FC16" s="311"/>
      <c r="FD16" s="311"/>
      <c r="FE16" s="312"/>
    </row>
    <row r="17" spans="1:161" ht="12.75" customHeight="1">
      <c r="A17" s="465" t="s">
        <v>226</v>
      </c>
      <c r="B17" s="315"/>
      <c r="C17" s="315"/>
      <c r="D17" s="315"/>
      <c r="E17" s="315"/>
      <c r="F17" s="315"/>
      <c r="G17" s="315"/>
      <c r="H17" s="315"/>
      <c r="I17" s="469" t="s">
        <v>219</v>
      </c>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314"/>
      <c r="CD17" s="314"/>
      <c r="CE17" s="314"/>
      <c r="CF17" s="314"/>
      <c r="CG17" s="314"/>
      <c r="CH17" s="314"/>
      <c r="CI17" s="314"/>
      <c r="CJ17" s="314"/>
      <c r="CK17" s="314"/>
      <c r="CL17" s="314"/>
      <c r="CM17" s="314"/>
      <c r="CN17" s="315" t="s">
        <v>227</v>
      </c>
      <c r="CO17" s="315"/>
      <c r="CP17" s="315"/>
      <c r="CQ17" s="315"/>
      <c r="CR17" s="315"/>
      <c r="CS17" s="315"/>
      <c r="CT17" s="315"/>
      <c r="CU17" s="315"/>
      <c r="CV17" s="315" t="s">
        <v>43</v>
      </c>
      <c r="CW17" s="315"/>
      <c r="CX17" s="315"/>
      <c r="CY17" s="315"/>
      <c r="CZ17" s="315"/>
      <c r="DA17" s="315"/>
      <c r="DB17" s="315"/>
      <c r="DC17" s="315"/>
      <c r="DD17" s="315"/>
      <c r="DE17" s="315"/>
      <c r="DF17" s="316"/>
      <c r="DG17" s="316"/>
      <c r="DH17" s="316"/>
      <c r="DI17" s="316"/>
      <c r="DJ17" s="316"/>
      <c r="DK17" s="316"/>
      <c r="DL17" s="316"/>
      <c r="DM17" s="316"/>
      <c r="DN17" s="316"/>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16"/>
      <c r="EN17" s="316"/>
      <c r="EO17" s="316"/>
      <c r="EP17" s="316"/>
      <c r="EQ17" s="316"/>
      <c r="ER17" s="316"/>
      <c r="ES17" s="311"/>
      <c r="ET17" s="311"/>
      <c r="EU17" s="311"/>
      <c r="EV17" s="311"/>
      <c r="EW17" s="311"/>
      <c r="EX17" s="311"/>
      <c r="EY17" s="311"/>
      <c r="EZ17" s="311"/>
      <c r="FA17" s="311"/>
      <c r="FB17" s="311"/>
      <c r="FC17" s="311"/>
      <c r="FD17" s="311"/>
      <c r="FE17" s="312"/>
    </row>
    <row r="18" spans="1:161" ht="12.75" customHeight="1">
      <c r="A18" s="465" t="s">
        <v>228</v>
      </c>
      <c r="B18" s="315"/>
      <c r="C18" s="315"/>
      <c r="D18" s="315"/>
      <c r="E18" s="315"/>
      <c r="F18" s="315"/>
      <c r="G18" s="315"/>
      <c r="H18" s="315"/>
      <c r="I18" s="468" t="s">
        <v>229</v>
      </c>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315" t="s">
        <v>230</v>
      </c>
      <c r="CO18" s="315"/>
      <c r="CP18" s="315"/>
      <c r="CQ18" s="315"/>
      <c r="CR18" s="315"/>
      <c r="CS18" s="315"/>
      <c r="CT18" s="315"/>
      <c r="CU18" s="315"/>
      <c r="CV18" s="315" t="s">
        <v>43</v>
      </c>
      <c r="CW18" s="315"/>
      <c r="CX18" s="315"/>
      <c r="CY18" s="315"/>
      <c r="CZ18" s="315"/>
      <c r="DA18" s="315"/>
      <c r="DB18" s="315"/>
      <c r="DC18" s="315"/>
      <c r="DD18" s="315"/>
      <c r="DE18" s="315"/>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1"/>
      <c r="ET18" s="311"/>
      <c r="EU18" s="311"/>
      <c r="EV18" s="311"/>
      <c r="EW18" s="311"/>
      <c r="EX18" s="311"/>
      <c r="EY18" s="311"/>
      <c r="EZ18" s="311"/>
      <c r="FA18" s="311"/>
      <c r="FB18" s="311"/>
      <c r="FC18" s="311"/>
      <c r="FD18" s="311"/>
      <c r="FE18" s="312"/>
    </row>
    <row r="19" spans="1:161" ht="11.25">
      <c r="A19" s="465" t="s">
        <v>231</v>
      </c>
      <c r="B19" s="315"/>
      <c r="C19" s="315"/>
      <c r="D19" s="315"/>
      <c r="E19" s="315"/>
      <c r="F19" s="315"/>
      <c r="G19" s="315"/>
      <c r="H19" s="315"/>
      <c r="I19" s="468" t="s">
        <v>232</v>
      </c>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401"/>
      <c r="BM19" s="401"/>
      <c r="BN19" s="401"/>
      <c r="BO19" s="401"/>
      <c r="BP19" s="401"/>
      <c r="BQ19" s="401"/>
      <c r="BR19" s="401"/>
      <c r="BS19" s="401"/>
      <c r="BT19" s="401"/>
      <c r="BU19" s="401"/>
      <c r="BV19" s="401"/>
      <c r="BW19" s="401"/>
      <c r="BX19" s="401"/>
      <c r="BY19" s="401"/>
      <c r="BZ19" s="401"/>
      <c r="CA19" s="401"/>
      <c r="CB19" s="401"/>
      <c r="CC19" s="401"/>
      <c r="CD19" s="401"/>
      <c r="CE19" s="401"/>
      <c r="CF19" s="401"/>
      <c r="CG19" s="401"/>
      <c r="CH19" s="401"/>
      <c r="CI19" s="401"/>
      <c r="CJ19" s="401"/>
      <c r="CK19" s="401"/>
      <c r="CL19" s="401"/>
      <c r="CM19" s="401"/>
      <c r="CN19" s="315" t="s">
        <v>233</v>
      </c>
      <c r="CO19" s="315"/>
      <c r="CP19" s="315"/>
      <c r="CQ19" s="315"/>
      <c r="CR19" s="315"/>
      <c r="CS19" s="315"/>
      <c r="CT19" s="315"/>
      <c r="CU19" s="315"/>
      <c r="CV19" s="315" t="s">
        <v>43</v>
      </c>
      <c r="CW19" s="315"/>
      <c r="CX19" s="315"/>
      <c r="CY19" s="315"/>
      <c r="CZ19" s="315"/>
      <c r="DA19" s="315"/>
      <c r="DB19" s="315"/>
      <c r="DC19" s="315"/>
      <c r="DD19" s="315"/>
      <c r="DE19" s="315"/>
      <c r="DF19" s="316"/>
      <c r="DG19" s="316"/>
      <c r="DH19" s="316"/>
      <c r="DI19" s="316"/>
      <c r="DJ19" s="316"/>
      <c r="DK19" s="316"/>
      <c r="DL19" s="316"/>
      <c r="DM19" s="316"/>
      <c r="DN19" s="316"/>
      <c r="DO19" s="316"/>
      <c r="DP19" s="316"/>
      <c r="DQ19" s="316"/>
      <c r="DR19" s="316"/>
      <c r="DS19" s="316"/>
      <c r="DT19" s="316"/>
      <c r="DU19" s="316"/>
      <c r="DV19" s="316"/>
      <c r="DW19" s="316"/>
      <c r="DX19" s="316"/>
      <c r="DY19" s="316"/>
      <c r="DZ19" s="316"/>
      <c r="EA19" s="316"/>
      <c r="EB19" s="316"/>
      <c r="EC19" s="316"/>
      <c r="ED19" s="316"/>
      <c r="EE19" s="316"/>
      <c r="EF19" s="316"/>
      <c r="EG19" s="316"/>
      <c r="EH19" s="316"/>
      <c r="EI19" s="316"/>
      <c r="EJ19" s="316"/>
      <c r="EK19" s="316"/>
      <c r="EL19" s="316"/>
      <c r="EM19" s="316"/>
      <c r="EN19" s="316"/>
      <c r="EO19" s="316"/>
      <c r="EP19" s="316"/>
      <c r="EQ19" s="316"/>
      <c r="ER19" s="316"/>
      <c r="ES19" s="311"/>
      <c r="ET19" s="311"/>
      <c r="EU19" s="311"/>
      <c r="EV19" s="311"/>
      <c r="EW19" s="311"/>
      <c r="EX19" s="311"/>
      <c r="EY19" s="311"/>
      <c r="EZ19" s="311"/>
      <c r="FA19" s="311"/>
      <c r="FB19" s="311"/>
      <c r="FC19" s="311"/>
      <c r="FD19" s="311"/>
      <c r="FE19" s="312"/>
    </row>
    <row r="20" spans="1:161" ht="24" customHeight="1">
      <c r="A20" s="465" t="s">
        <v>234</v>
      </c>
      <c r="B20" s="315"/>
      <c r="C20" s="315"/>
      <c r="D20" s="315"/>
      <c r="E20" s="315"/>
      <c r="F20" s="315"/>
      <c r="G20" s="315"/>
      <c r="H20" s="315"/>
      <c r="I20" s="469" t="s">
        <v>216</v>
      </c>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14"/>
      <c r="BY20" s="314"/>
      <c r="BZ20" s="314"/>
      <c r="CA20" s="314"/>
      <c r="CB20" s="314"/>
      <c r="CC20" s="314"/>
      <c r="CD20" s="314"/>
      <c r="CE20" s="314"/>
      <c r="CF20" s="314"/>
      <c r="CG20" s="314"/>
      <c r="CH20" s="314"/>
      <c r="CI20" s="314"/>
      <c r="CJ20" s="314"/>
      <c r="CK20" s="314"/>
      <c r="CL20" s="314"/>
      <c r="CM20" s="314"/>
      <c r="CN20" s="315" t="s">
        <v>235</v>
      </c>
      <c r="CO20" s="315"/>
      <c r="CP20" s="315"/>
      <c r="CQ20" s="315"/>
      <c r="CR20" s="315"/>
      <c r="CS20" s="315"/>
      <c r="CT20" s="315"/>
      <c r="CU20" s="315"/>
      <c r="CV20" s="315" t="s">
        <v>43</v>
      </c>
      <c r="CW20" s="315"/>
      <c r="CX20" s="315"/>
      <c r="CY20" s="315"/>
      <c r="CZ20" s="315"/>
      <c r="DA20" s="315"/>
      <c r="DB20" s="315"/>
      <c r="DC20" s="315"/>
      <c r="DD20" s="315"/>
      <c r="DE20" s="315"/>
      <c r="DF20" s="316"/>
      <c r="DG20" s="316"/>
      <c r="DH20" s="316"/>
      <c r="DI20" s="316"/>
      <c r="DJ20" s="316"/>
      <c r="DK20" s="316"/>
      <c r="DL20" s="316"/>
      <c r="DM20" s="316"/>
      <c r="DN20" s="316"/>
      <c r="DO20" s="316"/>
      <c r="DP20" s="316"/>
      <c r="DQ20" s="316"/>
      <c r="DR20" s="316"/>
      <c r="DS20" s="316"/>
      <c r="DT20" s="316"/>
      <c r="DU20" s="316"/>
      <c r="DV20" s="316"/>
      <c r="DW20" s="316"/>
      <c r="DX20" s="316"/>
      <c r="DY20" s="316"/>
      <c r="DZ20" s="316"/>
      <c r="EA20" s="316"/>
      <c r="EB20" s="316"/>
      <c r="EC20" s="316"/>
      <c r="ED20" s="316"/>
      <c r="EE20" s="316"/>
      <c r="EF20" s="316"/>
      <c r="EG20" s="316"/>
      <c r="EH20" s="316"/>
      <c r="EI20" s="316"/>
      <c r="EJ20" s="316"/>
      <c r="EK20" s="316"/>
      <c r="EL20" s="316"/>
      <c r="EM20" s="316"/>
      <c r="EN20" s="316"/>
      <c r="EO20" s="316"/>
      <c r="EP20" s="316"/>
      <c r="EQ20" s="316"/>
      <c r="ER20" s="316"/>
      <c r="ES20" s="311"/>
      <c r="ET20" s="311"/>
      <c r="EU20" s="311"/>
      <c r="EV20" s="311"/>
      <c r="EW20" s="311"/>
      <c r="EX20" s="311"/>
      <c r="EY20" s="311"/>
      <c r="EZ20" s="311"/>
      <c r="FA20" s="311"/>
      <c r="FB20" s="311"/>
      <c r="FC20" s="311"/>
      <c r="FD20" s="311"/>
      <c r="FE20" s="312"/>
    </row>
    <row r="21" spans="1:161" ht="12.75" customHeight="1">
      <c r="A21" s="465" t="s">
        <v>236</v>
      </c>
      <c r="B21" s="315"/>
      <c r="C21" s="315"/>
      <c r="D21" s="315"/>
      <c r="E21" s="315"/>
      <c r="F21" s="315"/>
      <c r="G21" s="315"/>
      <c r="H21" s="315"/>
      <c r="I21" s="469" t="s">
        <v>219</v>
      </c>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5" t="s">
        <v>237</v>
      </c>
      <c r="CO21" s="315"/>
      <c r="CP21" s="315"/>
      <c r="CQ21" s="315"/>
      <c r="CR21" s="315"/>
      <c r="CS21" s="315"/>
      <c r="CT21" s="315"/>
      <c r="CU21" s="315"/>
      <c r="CV21" s="315" t="s">
        <v>43</v>
      </c>
      <c r="CW21" s="315"/>
      <c r="CX21" s="315"/>
      <c r="CY21" s="315"/>
      <c r="CZ21" s="315"/>
      <c r="DA21" s="315"/>
      <c r="DB21" s="315"/>
      <c r="DC21" s="315"/>
      <c r="DD21" s="315"/>
      <c r="DE21" s="315"/>
      <c r="DF21" s="316"/>
      <c r="DG21" s="316"/>
      <c r="DH21" s="316"/>
      <c r="DI21" s="316"/>
      <c r="DJ21" s="316"/>
      <c r="DK21" s="316"/>
      <c r="DL21" s="316"/>
      <c r="DM21" s="316"/>
      <c r="DN21" s="316"/>
      <c r="DO21" s="316"/>
      <c r="DP21" s="316"/>
      <c r="DQ21" s="316"/>
      <c r="DR21" s="316"/>
      <c r="DS21" s="316"/>
      <c r="DT21" s="316"/>
      <c r="DU21" s="316"/>
      <c r="DV21" s="316"/>
      <c r="DW21" s="316"/>
      <c r="DX21" s="316"/>
      <c r="DY21" s="316"/>
      <c r="DZ21" s="316"/>
      <c r="EA21" s="316"/>
      <c r="EB21" s="316"/>
      <c r="EC21" s="316"/>
      <c r="ED21" s="316"/>
      <c r="EE21" s="316"/>
      <c r="EF21" s="316"/>
      <c r="EG21" s="316"/>
      <c r="EH21" s="316"/>
      <c r="EI21" s="316"/>
      <c r="EJ21" s="316"/>
      <c r="EK21" s="316"/>
      <c r="EL21" s="316"/>
      <c r="EM21" s="316"/>
      <c r="EN21" s="316"/>
      <c r="EO21" s="316"/>
      <c r="EP21" s="316"/>
      <c r="EQ21" s="316"/>
      <c r="ER21" s="316"/>
      <c r="ES21" s="311"/>
      <c r="ET21" s="311"/>
      <c r="EU21" s="311"/>
      <c r="EV21" s="311"/>
      <c r="EW21" s="311"/>
      <c r="EX21" s="311"/>
      <c r="EY21" s="311"/>
      <c r="EZ21" s="311"/>
      <c r="FA21" s="311"/>
      <c r="FB21" s="311"/>
      <c r="FC21" s="311"/>
      <c r="FD21" s="311"/>
      <c r="FE21" s="312"/>
    </row>
    <row r="22" spans="1:162" ht="11.25">
      <c r="A22" s="465" t="s">
        <v>238</v>
      </c>
      <c r="B22" s="315"/>
      <c r="C22" s="315"/>
      <c r="D22" s="315"/>
      <c r="E22" s="315"/>
      <c r="F22" s="315"/>
      <c r="G22" s="315"/>
      <c r="H22" s="315"/>
      <c r="I22" s="468" t="s">
        <v>239</v>
      </c>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401"/>
      <c r="BI22" s="401"/>
      <c r="BJ22" s="401"/>
      <c r="BK22" s="401"/>
      <c r="BL22" s="401"/>
      <c r="BM22" s="401"/>
      <c r="BN22" s="401"/>
      <c r="BO22" s="401"/>
      <c r="BP22" s="401"/>
      <c r="BQ22" s="401"/>
      <c r="BR22" s="401"/>
      <c r="BS22" s="401"/>
      <c r="BT22" s="401"/>
      <c r="BU22" s="401"/>
      <c r="BV22" s="401"/>
      <c r="BW22" s="401"/>
      <c r="BX22" s="401"/>
      <c r="BY22" s="401"/>
      <c r="BZ22" s="401"/>
      <c r="CA22" s="401"/>
      <c r="CB22" s="401"/>
      <c r="CC22" s="401"/>
      <c r="CD22" s="401"/>
      <c r="CE22" s="401"/>
      <c r="CF22" s="401"/>
      <c r="CG22" s="401"/>
      <c r="CH22" s="401"/>
      <c r="CI22" s="401"/>
      <c r="CJ22" s="401"/>
      <c r="CK22" s="401"/>
      <c r="CL22" s="401"/>
      <c r="CM22" s="401"/>
      <c r="CN22" s="315" t="s">
        <v>240</v>
      </c>
      <c r="CO22" s="315"/>
      <c r="CP22" s="315"/>
      <c r="CQ22" s="315"/>
      <c r="CR22" s="315"/>
      <c r="CS22" s="315"/>
      <c r="CT22" s="315"/>
      <c r="CU22" s="315"/>
      <c r="CV22" s="315" t="s">
        <v>43</v>
      </c>
      <c r="CW22" s="315"/>
      <c r="CX22" s="315"/>
      <c r="CY22" s="315"/>
      <c r="CZ22" s="315"/>
      <c r="DA22" s="315"/>
      <c r="DB22" s="315"/>
      <c r="DC22" s="315"/>
      <c r="DD22" s="315"/>
      <c r="DE22" s="315"/>
      <c r="DF22" s="316">
        <f>DF23+DF24</f>
        <v>4307555.83909091</v>
      </c>
      <c r="DG22" s="316"/>
      <c r="DH22" s="316"/>
      <c r="DI22" s="316"/>
      <c r="DJ22" s="316"/>
      <c r="DK22" s="316"/>
      <c r="DL22" s="316"/>
      <c r="DM22" s="316"/>
      <c r="DN22" s="316"/>
      <c r="DO22" s="316"/>
      <c r="DP22" s="316"/>
      <c r="DQ22" s="316"/>
      <c r="DR22" s="316"/>
      <c r="DS22" s="316">
        <f>DS23+DS24</f>
        <v>4800509.88909091</v>
      </c>
      <c r="DT22" s="316"/>
      <c r="DU22" s="316"/>
      <c r="DV22" s="316"/>
      <c r="DW22" s="316"/>
      <c r="DX22" s="316"/>
      <c r="DY22" s="316"/>
      <c r="DZ22" s="316"/>
      <c r="EA22" s="316"/>
      <c r="EB22" s="316"/>
      <c r="EC22" s="316"/>
      <c r="ED22" s="316"/>
      <c r="EE22" s="316"/>
      <c r="EF22" s="316">
        <f>EF23+EF24</f>
        <v>4800509.88909091</v>
      </c>
      <c r="EG22" s="316"/>
      <c r="EH22" s="316"/>
      <c r="EI22" s="316"/>
      <c r="EJ22" s="316"/>
      <c r="EK22" s="316"/>
      <c r="EL22" s="316"/>
      <c r="EM22" s="316"/>
      <c r="EN22" s="316"/>
      <c r="EO22" s="316"/>
      <c r="EP22" s="316"/>
      <c r="EQ22" s="316"/>
      <c r="ER22" s="316"/>
      <c r="ES22" s="467"/>
      <c r="ET22" s="311"/>
      <c r="EU22" s="311"/>
      <c r="EV22" s="311"/>
      <c r="EW22" s="311"/>
      <c r="EX22" s="311"/>
      <c r="EY22" s="311"/>
      <c r="EZ22" s="311"/>
      <c r="FA22" s="311"/>
      <c r="FB22" s="311"/>
      <c r="FC22" s="311"/>
      <c r="FD22" s="311"/>
      <c r="FE22" s="312"/>
      <c r="FF22" s="242" t="s">
        <v>498</v>
      </c>
    </row>
    <row r="23" spans="1:161" ht="24" customHeight="1">
      <c r="A23" s="465" t="s">
        <v>241</v>
      </c>
      <c r="B23" s="315"/>
      <c r="C23" s="315"/>
      <c r="D23" s="315"/>
      <c r="E23" s="315"/>
      <c r="F23" s="315"/>
      <c r="G23" s="315"/>
      <c r="H23" s="315"/>
      <c r="I23" s="469" t="s">
        <v>216</v>
      </c>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14"/>
      <c r="CA23" s="314"/>
      <c r="CB23" s="314"/>
      <c r="CC23" s="314"/>
      <c r="CD23" s="314"/>
      <c r="CE23" s="314"/>
      <c r="CF23" s="314"/>
      <c r="CG23" s="314"/>
      <c r="CH23" s="314"/>
      <c r="CI23" s="314"/>
      <c r="CJ23" s="314"/>
      <c r="CK23" s="314"/>
      <c r="CL23" s="314"/>
      <c r="CM23" s="314"/>
      <c r="CN23" s="315" t="s">
        <v>242</v>
      </c>
      <c r="CO23" s="315"/>
      <c r="CP23" s="315"/>
      <c r="CQ23" s="315"/>
      <c r="CR23" s="315"/>
      <c r="CS23" s="315"/>
      <c r="CT23" s="315"/>
      <c r="CU23" s="315"/>
      <c r="CV23" s="315" t="s">
        <v>43</v>
      </c>
      <c r="CW23" s="315"/>
      <c r="CX23" s="315"/>
      <c r="CY23" s="315"/>
      <c r="CZ23" s="315"/>
      <c r="DA23" s="315"/>
      <c r="DB23" s="315"/>
      <c r="DC23" s="315"/>
      <c r="DD23" s="315"/>
      <c r="DE23" s="315"/>
      <c r="DF23" s="316">
        <f>'Раздел II обосн. 2021.'!E190+'Раздел II обосн. 2021.'!E175+'Раздел II обосн. 2021.'!D153+'Раздел II обосн. 2021.'!E129-492954.05</f>
        <v>4307555.83909091</v>
      </c>
      <c r="DG23" s="316"/>
      <c r="DH23" s="316"/>
      <c r="DI23" s="316"/>
      <c r="DJ23" s="316"/>
      <c r="DK23" s="316"/>
      <c r="DL23" s="316"/>
      <c r="DM23" s="316"/>
      <c r="DN23" s="316"/>
      <c r="DO23" s="316"/>
      <c r="DP23" s="316"/>
      <c r="DQ23" s="316"/>
      <c r="DR23" s="316"/>
      <c r="DS23" s="316">
        <f>'доход 2022.'!E48</f>
        <v>4800509.88909091</v>
      </c>
      <c r="DT23" s="316"/>
      <c r="DU23" s="316"/>
      <c r="DV23" s="316"/>
      <c r="DW23" s="316"/>
      <c r="DX23" s="316"/>
      <c r="DY23" s="316"/>
      <c r="DZ23" s="316"/>
      <c r="EA23" s="316"/>
      <c r="EB23" s="316"/>
      <c r="EC23" s="316"/>
      <c r="ED23" s="316"/>
      <c r="EE23" s="316"/>
      <c r="EF23" s="316">
        <f>'доход 2023'!E48</f>
        <v>4800509.88909091</v>
      </c>
      <c r="EG23" s="316"/>
      <c r="EH23" s="316"/>
      <c r="EI23" s="316"/>
      <c r="EJ23" s="316"/>
      <c r="EK23" s="316"/>
      <c r="EL23" s="316"/>
      <c r="EM23" s="316"/>
      <c r="EN23" s="316"/>
      <c r="EO23" s="316"/>
      <c r="EP23" s="316"/>
      <c r="EQ23" s="316"/>
      <c r="ER23" s="316"/>
      <c r="ES23" s="311"/>
      <c r="ET23" s="311"/>
      <c r="EU23" s="311"/>
      <c r="EV23" s="311"/>
      <c r="EW23" s="311"/>
      <c r="EX23" s="311"/>
      <c r="EY23" s="311"/>
      <c r="EZ23" s="311"/>
      <c r="FA23" s="311"/>
      <c r="FB23" s="311"/>
      <c r="FC23" s="311"/>
      <c r="FD23" s="311"/>
      <c r="FE23" s="312"/>
    </row>
    <row r="24" spans="1:161" ht="11.25">
      <c r="A24" s="465" t="s">
        <v>243</v>
      </c>
      <c r="B24" s="315"/>
      <c r="C24" s="315"/>
      <c r="D24" s="315"/>
      <c r="E24" s="315"/>
      <c r="F24" s="315"/>
      <c r="G24" s="315"/>
      <c r="H24" s="315"/>
      <c r="I24" s="469" t="s">
        <v>244</v>
      </c>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c r="CI24" s="314"/>
      <c r="CJ24" s="314"/>
      <c r="CK24" s="314"/>
      <c r="CL24" s="314"/>
      <c r="CM24" s="314"/>
      <c r="CN24" s="315" t="s">
        <v>245</v>
      </c>
      <c r="CO24" s="315"/>
      <c r="CP24" s="315"/>
      <c r="CQ24" s="315"/>
      <c r="CR24" s="315"/>
      <c r="CS24" s="315"/>
      <c r="CT24" s="315"/>
      <c r="CU24" s="315"/>
      <c r="CV24" s="315" t="s">
        <v>43</v>
      </c>
      <c r="CW24" s="315"/>
      <c r="CX24" s="315"/>
      <c r="CY24" s="315"/>
      <c r="CZ24" s="315"/>
      <c r="DA24" s="315"/>
      <c r="DB24" s="315"/>
      <c r="DC24" s="315"/>
      <c r="DD24" s="315"/>
      <c r="DE24" s="315"/>
      <c r="DF24" s="316"/>
      <c r="DG24" s="316"/>
      <c r="DH24" s="316"/>
      <c r="DI24" s="316"/>
      <c r="DJ24" s="316"/>
      <c r="DK24" s="316"/>
      <c r="DL24" s="316"/>
      <c r="DM24" s="316"/>
      <c r="DN24" s="316"/>
      <c r="DO24" s="316"/>
      <c r="DP24" s="316"/>
      <c r="DQ24" s="316"/>
      <c r="DR24" s="316"/>
      <c r="DS24" s="316"/>
      <c r="DT24" s="316"/>
      <c r="DU24" s="316"/>
      <c r="DV24" s="316"/>
      <c r="DW24" s="316"/>
      <c r="DX24" s="316"/>
      <c r="DY24" s="316"/>
      <c r="DZ24" s="316"/>
      <c r="EA24" s="316"/>
      <c r="EB24" s="316"/>
      <c r="EC24" s="316"/>
      <c r="ED24" s="316"/>
      <c r="EE24" s="316"/>
      <c r="EF24" s="316"/>
      <c r="EG24" s="316"/>
      <c r="EH24" s="316"/>
      <c r="EI24" s="316"/>
      <c r="EJ24" s="316"/>
      <c r="EK24" s="316"/>
      <c r="EL24" s="316"/>
      <c r="EM24" s="316"/>
      <c r="EN24" s="316"/>
      <c r="EO24" s="316"/>
      <c r="EP24" s="316"/>
      <c r="EQ24" s="316"/>
      <c r="ER24" s="316"/>
      <c r="ES24" s="311"/>
      <c r="ET24" s="311"/>
      <c r="EU24" s="311"/>
      <c r="EV24" s="311"/>
      <c r="EW24" s="311"/>
      <c r="EX24" s="311"/>
      <c r="EY24" s="311"/>
      <c r="EZ24" s="311"/>
      <c r="FA24" s="311"/>
      <c r="FB24" s="311"/>
      <c r="FC24" s="311"/>
      <c r="FD24" s="311"/>
      <c r="FE24" s="312"/>
    </row>
    <row r="25" spans="1:161" ht="24" customHeight="1">
      <c r="A25" s="465" t="s">
        <v>12</v>
      </c>
      <c r="B25" s="315"/>
      <c r="C25" s="315"/>
      <c r="D25" s="315"/>
      <c r="E25" s="315"/>
      <c r="F25" s="315"/>
      <c r="G25" s="315"/>
      <c r="H25" s="315"/>
      <c r="I25" s="470" t="s">
        <v>246</v>
      </c>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15" t="s">
        <v>247</v>
      </c>
      <c r="CO25" s="315"/>
      <c r="CP25" s="315"/>
      <c r="CQ25" s="315"/>
      <c r="CR25" s="315"/>
      <c r="CS25" s="315"/>
      <c r="CT25" s="315"/>
      <c r="CU25" s="315"/>
      <c r="CV25" s="315" t="s">
        <v>43</v>
      </c>
      <c r="CW25" s="315"/>
      <c r="CX25" s="315"/>
      <c r="CY25" s="315"/>
      <c r="CZ25" s="315"/>
      <c r="DA25" s="315"/>
      <c r="DB25" s="315"/>
      <c r="DC25" s="315"/>
      <c r="DD25" s="315"/>
      <c r="DE25" s="315"/>
      <c r="DF25" s="316"/>
      <c r="DG25" s="316"/>
      <c r="DH25" s="316"/>
      <c r="DI25" s="316"/>
      <c r="DJ25" s="316"/>
      <c r="DK25" s="316"/>
      <c r="DL25" s="316"/>
      <c r="DM25" s="316"/>
      <c r="DN25" s="316"/>
      <c r="DO25" s="316"/>
      <c r="DP25" s="316"/>
      <c r="DQ25" s="316"/>
      <c r="DR25" s="316"/>
      <c r="DS25" s="316"/>
      <c r="DT25" s="316"/>
      <c r="DU25" s="316"/>
      <c r="DV25" s="316"/>
      <c r="DW25" s="316"/>
      <c r="DX25" s="316"/>
      <c r="DY25" s="316"/>
      <c r="DZ25" s="316"/>
      <c r="EA25" s="316"/>
      <c r="EB25" s="316"/>
      <c r="EC25" s="316"/>
      <c r="ED25" s="316"/>
      <c r="EE25" s="316"/>
      <c r="EF25" s="316"/>
      <c r="EG25" s="316"/>
      <c r="EH25" s="316"/>
      <c r="EI25" s="316"/>
      <c r="EJ25" s="316"/>
      <c r="EK25" s="316"/>
      <c r="EL25" s="316"/>
      <c r="EM25" s="316"/>
      <c r="EN25" s="316"/>
      <c r="EO25" s="316"/>
      <c r="EP25" s="316"/>
      <c r="EQ25" s="316"/>
      <c r="ER25" s="316"/>
      <c r="ES25" s="311"/>
      <c r="ET25" s="311"/>
      <c r="EU25" s="311"/>
      <c r="EV25" s="311"/>
      <c r="EW25" s="311"/>
      <c r="EX25" s="311"/>
      <c r="EY25" s="311"/>
      <c r="EZ25" s="311"/>
      <c r="FA25" s="311"/>
      <c r="FB25" s="311"/>
      <c r="FC25" s="311"/>
      <c r="FD25" s="311"/>
      <c r="FE25" s="312"/>
    </row>
    <row r="26" spans="1:161" ht="11.25">
      <c r="A26" s="465"/>
      <c r="B26" s="315"/>
      <c r="C26" s="315"/>
      <c r="D26" s="315"/>
      <c r="E26" s="315"/>
      <c r="F26" s="315"/>
      <c r="G26" s="315"/>
      <c r="H26" s="315"/>
      <c r="I26" s="472" t="s">
        <v>248</v>
      </c>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315" t="s">
        <v>249</v>
      </c>
      <c r="CO26" s="315"/>
      <c r="CP26" s="315"/>
      <c r="CQ26" s="315"/>
      <c r="CR26" s="315"/>
      <c r="CS26" s="315"/>
      <c r="CT26" s="315"/>
      <c r="CU26" s="315"/>
      <c r="CV26" s="315"/>
      <c r="CW26" s="315"/>
      <c r="CX26" s="315"/>
      <c r="CY26" s="315"/>
      <c r="CZ26" s="315"/>
      <c r="DA26" s="315"/>
      <c r="DB26" s="315"/>
      <c r="DC26" s="315"/>
      <c r="DD26" s="315"/>
      <c r="DE26" s="315"/>
      <c r="DF26" s="316"/>
      <c r="DG26" s="316"/>
      <c r="DH26" s="316"/>
      <c r="DI26" s="316"/>
      <c r="DJ26" s="316"/>
      <c r="DK26" s="316"/>
      <c r="DL26" s="316"/>
      <c r="DM26" s="316"/>
      <c r="DN26" s="316"/>
      <c r="DO26" s="316"/>
      <c r="DP26" s="316"/>
      <c r="DQ26" s="316"/>
      <c r="DR26" s="316"/>
      <c r="DS26" s="316"/>
      <c r="DT26" s="316"/>
      <c r="DU26" s="316"/>
      <c r="DV26" s="316"/>
      <c r="DW26" s="316"/>
      <c r="DX26" s="316"/>
      <c r="DY26" s="316"/>
      <c r="DZ26" s="316"/>
      <c r="EA26" s="316"/>
      <c r="EB26" s="316"/>
      <c r="EC26" s="316"/>
      <c r="ED26" s="316"/>
      <c r="EE26" s="316"/>
      <c r="EF26" s="316"/>
      <c r="EG26" s="316"/>
      <c r="EH26" s="316"/>
      <c r="EI26" s="316"/>
      <c r="EJ26" s="316"/>
      <c r="EK26" s="316"/>
      <c r="EL26" s="316"/>
      <c r="EM26" s="316"/>
      <c r="EN26" s="316"/>
      <c r="EO26" s="316"/>
      <c r="EP26" s="316"/>
      <c r="EQ26" s="316"/>
      <c r="ER26" s="316"/>
      <c r="ES26" s="311"/>
      <c r="ET26" s="311"/>
      <c r="EU26" s="311"/>
      <c r="EV26" s="311"/>
      <c r="EW26" s="311"/>
      <c r="EX26" s="311"/>
      <c r="EY26" s="311"/>
      <c r="EZ26" s="311"/>
      <c r="FA26" s="311"/>
      <c r="FB26" s="311"/>
      <c r="FC26" s="311"/>
      <c r="FD26" s="311"/>
      <c r="FE26" s="312"/>
    </row>
    <row r="27" spans="1:161" ht="11.25">
      <c r="A27" s="465"/>
      <c r="B27" s="315"/>
      <c r="C27" s="315"/>
      <c r="D27" s="315"/>
      <c r="E27" s="315"/>
      <c r="F27" s="315"/>
      <c r="G27" s="315"/>
      <c r="H27" s="315"/>
      <c r="I27" s="472"/>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c r="BT27" s="415"/>
      <c r="BU27" s="415"/>
      <c r="BV27" s="415"/>
      <c r="BW27" s="415"/>
      <c r="BX27" s="415"/>
      <c r="BY27" s="415"/>
      <c r="BZ27" s="415"/>
      <c r="CA27" s="415"/>
      <c r="CB27" s="415"/>
      <c r="CC27" s="415"/>
      <c r="CD27" s="415"/>
      <c r="CE27" s="415"/>
      <c r="CF27" s="415"/>
      <c r="CG27" s="415"/>
      <c r="CH27" s="415"/>
      <c r="CI27" s="415"/>
      <c r="CJ27" s="415"/>
      <c r="CK27" s="415"/>
      <c r="CL27" s="415"/>
      <c r="CM27" s="415"/>
      <c r="CN27" s="315"/>
      <c r="CO27" s="315"/>
      <c r="CP27" s="315"/>
      <c r="CQ27" s="315"/>
      <c r="CR27" s="315"/>
      <c r="CS27" s="315"/>
      <c r="CT27" s="315"/>
      <c r="CU27" s="315"/>
      <c r="CV27" s="315"/>
      <c r="CW27" s="315"/>
      <c r="CX27" s="315"/>
      <c r="CY27" s="315"/>
      <c r="CZ27" s="315"/>
      <c r="DA27" s="315"/>
      <c r="DB27" s="315"/>
      <c r="DC27" s="315"/>
      <c r="DD27" s="315"/>
      <c r="DE27" s="315"/>
      <c r="DF27" s="316"/>
      <c r="DG27" s="316"/>
      <c r="DH27" s="316"/>
      <c r="DI27" s="316"/>
      <c r="DJ27" s="316"/>
      <c r="DK27" s="316"/>
      <c r="DL27" s="316"/>
      <c r="DM27" s="316"/>
      <c r="DN27" s="316"/>
      <c r="DO27" s="316"/>
      <c r="DP27" s="316"/>
      <c r="DQ27" s="316"/>
      <c r="DR27" s="316"/>
      <c r="DS27" s="316"/>
      <c r="DT27" s="316"/>
      <c r="DU27" s="316"/>
      <c r="DV27" s="316"/>
      <c r="DW27" s="316"/>
      <c r="DX27" s="316"/>
      <c r="DY27" s="316"/>
      <c r="DZ27" s="316"/>
      <c r="EA27" s="316"/>
      <c r="EB27" s="316"/>
      <c r="EC27" s="316"/>
      <c r="ED27" s="316"/>
      <c r="EE27" s="316"/>
      <c r="EF27" s="316"/>
      <c r="EG27" s="316"/>
      <c r="EH27" s="316"/>
      <c r="EI27" s="316"/>
      <c r="EJ27" s="316"/>
      <c r="EK27" s="316"/>
      <c r="EL27" s="316"/>
      <c r="EM27" s="316"/>
      <c r="EN27" s="316"/>
      <c r="EO27" s="316"/>
      <c r="EP27" s="316"/>
      <c r="EQ27" s="316"/>
      <c r="ER27" s="316"/>
      <c r="ES27" s="311"/>
      <c r="ET27" s="311"/>
      <c r="EU27" s="311"/>
      <c r="EV27" s="311"/>
      <c r="EW27" s="311"/>
      <c r="EX27" s="311"/>
      <c r="EY27" s="311"/>
      <c r="EZ27" s="311"/>
      <c r="FA27" s="311"/>
      <c r="FB27" s="311"/>
      <c r="FC27" s="311"/>
      <c r="FD27" s="311"/>
      <c r="FE27" s="312"/>
    </row>
    <row r="28" spans="1:161" ht="24" customHeight="1">
      <c r="A28" s="465" t="s">
        <v>13</v>
      </c>
      <c r="B28" s="315"/>
      <c r="C28" s="315"/>
      <c r="D28" s="315"/>
      <c r="E28" s="315"/>
      <c r="F28" s="315"/>
      <c r="G28" s="315"/>
      <c r="H28" s="315"/>
      <c r="I28" s="470" t="s">
        <v>250</v>
      </c>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15" t="s">
        <v>251</v>
      </c>
      <c r="CO28" s="315"/>
      <c r="CP28" s="315"/>
      <c r="CQ28" s="315"/>
      <c r="CR28" s="315"/>
      <c r="CS28" s="315"/>
      <c r="CT28" s="315"/>
      <c r="CU28" s="315"/>
      <c r="CV28" s="315" t="s">
        <v>43</v>
      </c>
      <c r="CW28" s="315"/>
      <c r="CX28" s="315"/>
      <c r="CY28" s="315"/>
      <c r="CZ28" s="315"/>
      <c r="DA28" s="315"/>
      <c r="DB28" s="315"/>
      <c r="DC28" s="315"/>
      <c r="DD28" s="315"/>
      <c r="DE28" s="315"/>
      <c r="DF28" s="316"/>
      <c r="DG28" s="316"/>
      <c r="DH28" s="316"/>
      <c r="DI28" s="316"/>
      <c r="DJ28" s="316"/>
      <c r="DK28" s="316"/>
      <c r="DL28" s="316"/>
      <c r="DM28" s="316"/>
      <c r="DN28" s="316"/>
      <c r="DO28" s="316"/>
      <c r="DP28" s="316"/>
      <c r="DQ28" s="316"/>
      <c r="DR28" s="316"/>
      <c r="DS28" s="316"/>
      <c r="DT28" s="316"/>
      <c r="DU28" s="316"/>
      <c r="DV28" s="316"/>
      <c r="DW28" s="316"/>
      <c r="DX28" s="316"/>
      <c r="DY28" s="316"/>
      <c r="DZ28" s="316"/>
      <c r="EA28" s="316"/>
      <c r="EB28" s="316"/>
      <c r="EC28" s="316"/>
      <c r="ED28" s="316"/>
      <c r="EE28" s="316"/>
      <c r="EF28" s="316"/>
      <c r="EG28" s="316"/>
      <c r="EH28" s="316"/>
      <c r="EI28" s="316"/>
      <c r="EJ28" s="316"/>
      <c r="EK28" s="316"/>
      <c r="EL28" s="316"/>
      <c r="EM28" s="316"/>
      <c r="EN28" s="316"/>
      <c r="EO28" s="316"/>
      <c r="EP28" s="316"/>
      <c r="EQ28" s="316"/>
      <c r="ER28" s="316"/>
      <c r="ES28" s="311"/>
      <c r="ET28" s="311"/>
      <c r="EU28" s="311"/>
      <c r="EV28" s="311"/>
      <c r="EW28" s="311"/>
      <c r="EX28" s="311"/>
      <c r="EY28" s="311"/>
      <c r="EZ28" s="311"/>
      <c r="FA28" s="311"/>
      <c r="FB28" s="311"/>
      <c r="FC28" s="311"/>
      <c r="FD28" s="311"/>
      <c r="FE28" s="312"/>
    </row>
    <row r="29" spans="1:161" ht="11.25">
      <c r="A29" s="465"/>
      <c r="B29" s="315"/>
      <c r="C29" s="315"/>
      <c r="D29" s="315"/>
      <c r="E29" s="315"/>
      <c r="F29" s="315"/>
      <c r="G29" s="315"/>
      <c r="H29" s="315"/>
      <c r="I29" s="472" t="s">
        <v>248</v>
      </c>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c r="BL29" s="415"/>
      <c r="BM29" s="415"/>
      <c r="BN29" s="415"/>
      <c r="BO29" s="415"/>
      <c r="BP29" s="415"/>
      <c r="BQ29" s="415"/>
      <c r="BR29" s="415"/>
      <c r="BS29" s="415"/>
      <c r="BT29" s="415"/>
      <c r="BU29" s="415"/>
      <c r="BV29" s="415"/>
      <c r="BW29" s="415"/>
      <c r="BX29" s="415"/>
      <c r="BY29" s="415"/>
      <c r="BZ29" s="415"/>
      <c r="CA29" s="415"/>
      <c r="CB29" s="415"/>
      <c r="CC29" s="415"/>
      <c r="CD29" s="415"/>
      <c r="CE29" s="415"/>
      <c r="CF29" s="415"/>
      <c r="CG29" s="415"/>
      <c r="CH29" s="415"/>
      <c r="CI29" s="415"/>
      <c r="CJ29" s="415"/>
      <c r="CK29" s="415"/>
      <c r="CL29" s="415"/>
      <c r="CM29" s="415"/>
      <c r="CN29" s="315" t="s">
        <v>252</v>
      </c>
      <c r="CO29" s="315"/>
      <c r="CP29" s="315"/>
      <c r="CQ29" s="315"/>
      <c r="CR29" s="315"/>
      <c r="CS29" s="315"/>
      <c r="CT29" s="315"/>
      <c r="CU29" s="315"/>
      <c r="CV29" s="315"/>
      <c r="CW29" s="315"/>
      <c r="CX29" s="315"/>
      <c r="CY29" s="315"/>
      <c r="CZ29" s="315"/>
      <c r="DA29" s="315"/>
      <c r="DB29" s="315"/>
      <c r="DC29" s="315"/>
      <c r="DD29" s="315"/>
      <c r="DE29" s="315"/>
      <c r="DF29" s="316"/>
      <c r="DG29" s="316"/>
      <c r="DH29" s="316"/>
      <c r="DI29" s="316"/>
      <c r="DJ29" s="316"/>
      <c r="DK29" s="316"/>
      <c r="DL29" s="316"/>
      <c r="DM29" s="316"/>
      <c r="DN29" s="316"/>
      <c r="DO29" s="316"/>
      <c r="DP29" s="316"/>
      <c r="DQ29" s="316"/>
      <c r="DR29" s="316"/>
      <c r="DS29" s="316"/>
      <c r="DT29" s="316"/>
      <c r="DU29" s="316"/>
      <c r="DV29" s="316"/>
      <c r="DW29" s="316"/>
      <c r="DX29" s="316"/>
      <c r="DY29" s="316"/>
      <c r="DZ29" s="316"/>
      <c r="EA29" s="316"/>
      <c r="EB29" s="316"/>
      <c r="EC29" s="316"/>
      <c r="ED29" s="316"/>
      <c r="EE29" s="316"/>
      <c r="EF29" s="316"/>
      <c r="EG29" s="316"/>
      <c r="EH29" s="316"/>
      <c r="EI29" s="316"/>
      <c r="EJ29" s="316"/>
      <c r="EK29" s="316"/>
      <c r="EL29" s="316"/>
      <c r="EM29" s="316"/>
      <c r="EN29" s="316"/>
      <c r="EO29" s="316"/>
      <c r="EP29" s="316"/>
      <c r="EQ29" s="316"/>
      <c r="ER29" s="316"/>
      <c r="ES29" s="311"/>
      <c r="ET29" s="311"/>
      <c r="EU29" s="311"/>
      <c r="EV29" s="311"/>
      <c r="EW29" s="311"/>
      <c r="EX29" s="311"/>
      <c r="EY29" s="311"/>
      <c r="EZ29" s="311"/>
      <c r="FA29" s="311"/>
      <c r="FB29" s="311"/>
      <c r="FC29" s="311"/>
      <c r="FD29" s="311"/>
      <c r="FE29" s="312"/>
    </row>
    <row r="30" spans="1:161" ht="12" thickBot="1">
      <c r="A30" s="471"/>
      <c r="B30" s="421"/>
      <c r="C30" s="421"/>
      <c r="D30" s="421"/>
      <c r="E30" s="421"/>
      <c r="F30" s="421"/>
      <c r="G30" s="421"/>
      <c r="H30" s="421"/>
      <c r="I30" s="473"/>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c r="BW30" s="474"/>
      <c r="BX30" s="474"/>
      <c r="BY30" s="474"/>
      <c r="BZ30" s="474"/>
      <c r="CA30" s="474"/>
      <c r="CB30" s="474"/>
      <c r="CC30" s="474"/>
      <c r="CD30" s="474"/>
      <c r="CE30" s="474"/>
      <c r="CF30" s="474"/>
      <c r="CG30" s="474"/>
      <c r="CH30" s="474"/>
      <c r="CI30" s="474"/>
      <c r="CJ30" s="474"/>
      <c r="CK30" s="474"/>
      <c r="CL30" s="474"/>
      <c r="CM30" s="474"/>
      <c r="CN30" s="421"/>
      <c r="CO30" s="421"/>
      <c r="CP30" s="421"/>
      <c r="CQ30" s="421"/>
      <c r="CR30" s="421"/>
      <c r="CS30" s="421"/>
      <c r="CT30" s="421"/>
      <c r="CU30" s="421"/>
      <c r="CV30" s="421"/>
      <c r="CW30" s="421"/>
      <c r="CX30" s="421"/>
      <c r="CY30" s="421"/>
      <c r="CZ30" s="421"/>
      <c r="DA30" s="421"/>
      <c r="DB30" s="421"/>
      <c r="DC30" s="421"/>
      <c r="DD30" s="421"/>
      <c r="DE30" s="421"/>
      <c r="DF30" s="416"/>
      <c r="DG30" s="416"/>
      <c r="DH30" s="416"/>
      <c r="DI30" s="416"/>
      <c r="DJ30" s="416"/>
      <c r="DK30" s="416"/>
      <c r="DL30" s="416"/>
      <c r="DM30" s="416"/>
      <c r="DN30" s="416"/>
      <c r="DO30" s="416"/>
      <c r="DP30" s="416"/>
      <c r="DQ30" s="416"/>
      <c r="DR30" s="416"/>
      <c r="DS30" s="416"/>
      <c r="DT30" s="416"/>
      <c r="DU30" s="416"/>
      <c r="DV30" s="416"/>
      <c r="DW30" s="416"/>
      <c r="DX30" s="416"/>
      <c r="DY30" s="416"/>
      <c r="DZ30" s="416"/>
      <c r="EA30" s="416"/>
      <c r="EB30" s="416"/>
      <c r="EC30" s="416"/>
      <c r="ED30" s="416"/>
      <c r="EE30" s="416"/>
      <c r="EF30" s="416"/>
      <c r="EG30" s="416"/>
      <c r="EH30" s="416"/>
      <c r="EI30" s="416"/>
      <c r="EJ30" s="416"/>
      <c r="EK30" s="416"/>
      <c r="EL30" s="416"/>
      <c r="EM30" s="416"/>
      <c r="EN30" s="416"/>
      <c r="EO30" s="416"/>
      <c r="EP30" s="416"/>
      <c r="EQ30" s="416"/>
      <c r="ER30" s="416"/>
      <c r="ES30" s="417"/>
      <c r="ET30" s="417"/>
      <c r="EU30" s="417"/>
      <c r="EV30" s="417"/>
      <c r="EW30" s="417"/>
      <c r="EX30" s="417"/>
      <c r="EY30" s="417"/>
      <c r="EZ30" s="417"/>
      <c r="FA30" s="417"/>
      <c r="FB30" s="417"/>
      <c r="FC30" s="417"/>
      <c r="FD30" s="417"/>
      <c r="FE30" s="418"/>
    </row>
    <row r="33" spans="8:96" ht="24" customHeight="1">
      <c r="H33" s="481" t="s">
        <v>286</v>
      </c>
      <c r="I33" s="481"/>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75" t="s">
        <v>285</v>
      </c>
      <c r="AR33" s="475"/>
      <c r="AS33" s="475"/>
      <c r="AT33" s="475"/>
      <c r="AU33" s="475"/>
      <c r="AV33" s="475"/>
      <c r="AW33" s="475"/>
      <c r="AX33" s="475"/>
      <c r="AY33" s="475"/>
      <c r="AZ33" s="475"/>
      <c r="BA33" s="475"/>
      <c r="BB33" s="475"/>
      <c r="BC33" s="475"/>
      <c r="BD33" s="475"/>
      <c r="BE33" s="475"/>
      <c r="BF33" s="475"/>
      <c r="BG33" s="475"/>
      <c r="BH33" s="475"/>
      <c r="BK33" s="476"/>
      <c r="BL33" s="476"/>
      <c r="BM33" s="476"/>
      <c r="BN33" s="476"/>
      <c r="BO33" s="476"/>
      <c r="BP33" s="476"/>
      <c r="BQ33" s="476"/>
      <c r="BR33" s="476"/>
      <c r="BS33" s="476"/>
      <c r="BT33" s="476"/>
      <c r="BU33" s="476"/>
      <c r="BV33" s="476"/>
      <c r="BY33" s="476" t="s">
        <v>562</v>
      </c>
      <c r="BZ33" s="476"/>
      <c r="CA33" s="476"/>
      <c r="CB33" s="476"/>
      <c r="CC33" s="476"/>
      <c r="CD33" s="476"/>
      <c r="CE33" s="476"/>
      <c r="CF33" s="476"/>
      <c r="CG33" s="476"/>
      <c r="CH33" s="476"/>
      <c r="CI33" s="476"/>
      <c r="CJ33" s="476"/>
      <c r="CK33" s="476"/>
      <c r="CL33" s="476"/>
      <c r="CM33" s="476"/>
      <c r="CN33" s="476"/>
      <c r="CO33" s="476"/>
      <c r="CP33" s="476"/>
      <c r="CQ33" s="476"/>
      <c r="CR33" s="476"/>
    </row>
    <row r="34" spans="43:96" s="248" customFormat="1" ht="8.25">
      <c r="AQ34" s="366" t="s">
        <v>253</v>
      </c>
      <c r="AR34" s="366"/>
      <c r="AS34" s="366"/>
      <c r="AT34" s="366"/>
      <c r="AU34" s="366"/>
      <c r="AV34" s="366"/>
      <c r="AW34" s="366"/>
      <c r="AX34" s="366"/>
      <c r="AY34" s="366"/>
      <c r="AZ34" s="366"/>
      <c r="BA34" s="366"/>
      <c r="BB34" s="366"/>
      <c r="BC34" s="366"/>
      <c r="BD34" s="366"/>
      <c r="BE34" s="366"/>
      <c r="BF34" s="366"/>
      <c r="BG34" s="366"/>
      <c r="BH34" s="366"/>
      <c r="BK34" s="366" t="s">
        <v>19</v>
      </c>
      <c r="BL34" s="366"/>
      <c r="BM34" s="366"/>
      <c r="BN34" s="366"/>
      <c r="BO34" s="366"/>
      <c r="BP34" s="366"/>
      <c r="BQ34" s="366"/>
      <c r="BR34" s="366"/>
      <c r="BS34" s="366"/>
      <c r="BT34" s="366"/>
      <c r="BU34" s="366"/>
      <c r="BV34" s="366"/>
      <c r="BY34" s="366" t="s">
        <v>20</v>
      </c>
      <c r="BZ34" s="366"/>
      <c r="CA34" s="366"/>
      <c r="CB34" s="366"/>
      <c r="CC34" s="366"/>
      <c r="CD34" s="366"/>
      <c r="CE34" s="366"/>
      <c r="CF34" s="366"/>
      <c r="CG34" s="366"/>
      <c r="CH34" s="366"/>
      <c r="CI34" s="366"/>
      <c r="CJ34" s="366"/>
      <c r="CK34" s="366"/>
      <c r="CL34" s="366"/>
      <c r="CM34" s="366"/>
      <c r="CN34" s="366"/>
      <c r="CO34" s="366"/>
      <c r="CP34" s="366"/>
      <c r="CQ34" s="366"/>
      <c r="CR34" s="366"/>
    </row>
    <row r="35" spans="43:96" s="248" customFormat="1" ht="3" customHeight="1">
      <c r="AQ35" s="301"/>
      <c r="AR35" s="301"/>
      <c r="AS35" s="301"/>
      <c r="AT35" s="301"/>
      <c r="AU35" s="301"/>
      <c r="AV35" s="301"/>
      <c r="AW35" s="301"/>
      <c r="AX35" s="301"/>
      <c r="AY35" s="301"/>
      <c r="AZ35" s="301"/>
      <c r="BA35" s="301"/>
      <c r="BB35" s="301"/>
      <c r="BC35" s="301"/>
      <c r="BD35" s="301"/>
      <c r="BE35" s="301"/>
      <c r="BF35" s="301"/>
      <c r="BG35" s="301"/>
      <c r="BH35" s="301"/>
      <c r="BK35" s="301"/>
      <c r="BL35" s="301"/>
      <c r="BM35" s="301"/>
      <c r="BN35" s="301"/>
      <c r="BO35" s="301"/>
      <c r="BP35" s="301"/>
      <c r="BQ35" s="301"/>
      <c r="BR35" s="301"/>
      <c r="BS35" s="301"/>
      <c r="BT35" s="301"/>
      <c r="BU35" s="301"/>
      <c r="BV35" s="301"/>
      <c r="BY35" s="301"/>
      <c r="BZ35" s="301"/>
      <c r="CA35" s="301"/>
      <c r="CB35" s="301"/>
      <c r="CC35" s="301"/>
      <c r="CD35" s="301"/>
      <c r="CE35" s="301"/>
      <c r="CF35" s="301"/>
      <c r="CG35" s="301"/>
      <c r="CH35" s="301"/>
      <c r="CI35" s="301"/>
      <c r="CJ35" s="301"/>
      <c r="CK35" s="301"/>
      <c r="CL35" s="301"/>
      <c r="CM35" s="301"/>
      <c r="CN35" s="301"/>
      <c r="CO35" s="301"/>
      <c r="CP35" s="301"/>
      <c r="CQ35" s="301"/>
      <c r="CR35" s="301"/>
    </row>
    <row r="36" spans="9:96" ht="36.75" customHeight="1">
      <c r="I36" s="242" t="s">
        <v>254</v>
      </c>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475" t="s">
        <v>563</v>
      </c>
      <c r="AN36" s="475"/>
      <c r="AO36" s="475"/>
      <c r="AP36" s="475"/>
      <c r="AQ36" s="475"/>
      <c r="AR36" s="475"/>
      <c r="AS36" s="475"/>
      <c r="AT36" s="475"/>
      <c r="AU36" s="475"/>
      <c r="AV36" s="475"/>
      <c r="AW36" s="475"/>
      <c r="AX36" s="475"/>
      <c r="AY36" s="475"/>
      <c r="AZ36" s="475"/>
      <c r="BA36" s="475"/>
      <c r="BB36" s="475"/>
      <c r="BC36" s="475"/>
      <c r="BD36" s="475"/>
      <c r="BG36" s="476" t="s">
        <v>564</v>
      </c>
      <c r="BH36" s="476"/>
      <c r="BI36" s="476"/>
      <c r="BJ36" s="476"/>
      <c r="BK36" s="476"/>
      <c r="BL36" s="476"/>
      <c r="BM36" s="476"/>
      <c r="BN36" s="476"/>
      <c r="BO36" s="476"/>
      <c r="BP36" s="476"/>
      <c r="BQ36" s="476"/>
      <c r="BR36" s="476"/>
      <c r="BS36" s="476"/>
      <c r="BT36" s="476"/>
      <c r="BU36" s="476"/>
      <c r="BV36" s="476"/>
      <c r="BW36" s="476"/>
      <c r="BX36" s="476"/>
      <c r="CA36" s="380" t="s">
        <v>565</v>
      </c>
      <c r="CB36" s="380"/>
      <c r="CC36" s="380"/>
      <c r="CD36" s="380"/>
      <c r="CE36" s="380"/>
      <c r="CF36" s="380"/>
      <c r="CG36" s="380"/>
      <c r="CH36" s="380"/>
      <c r="CI36" s="380"/>
      <c r="CJ36" s="380"/>
      <c r="CK36" s="380"/>
      <c r="CL36" s="380"/>
      <c r="CM36" s="380"/>
      <c r="CN36" s="380"/>
      <c r="CO36" s="380"/>
      <c r="CP36" s="380"/>
      <c r="CQ36" s="380"/>
      <c r="CR36" s="380"/>
    </row>
    <row r="37" spans="39:96" s="248" customFormat="1" ht="8.25">
      <c r="AM37" s="366" t="s">
        <v>253</v>
      </c>
      <c r="AN37" s="366"/>
      <c r="AO37" s="366"/>
      <c r="AP37" s="366"/>
      <c r="AQ37" s="366"/>
      <c r="AR37" s="366"/>
      <c r="AS37" s="366"/>
      <c r="AT37" s="366"/>
      <c r="AU37" s="366"/>
      <c r="AV37" s="366"/>
      <c r="AW37" s="366"/>
      <c r="AX37" s="366"/>
      <c r="AY37" s="366"/>
      <c r="AZ37" s="366"/>
      <c r="BA37" s="366"/>
      <c r="BB37" s="366"/>
      <c r="BC37" s="366"/>
      <c r="BD37" s="366"/>
      <c r="BG37" s="366" t="s">
        <v>255</v>
      </c>
      <c r="BH37" s="366"/>
      <c r="BI37" s="366"/>
      <c r="BJ37" s="366"/>
      <c r="BK37" s="366"/>
      <c r="BL37" s="366"/>
      <c r="BM37" s="366"/>
      <c r="BN37" s="366"/>
      <c r="BO37" s="366"/>
      <c r="BP37" s="366"/>
      <c r="BQ37" s="366"/>
      <c r="BR37" s="366"/>
      <c r="BS37" s="366"/>
      <c r="BT37" s="366"/>
      <c r="BU37" s="366"/>
      <c r="BV37" s="366"/>
      <c r="BW37" s="366"/>
      <c r="BX37" s="366"/>
      <c r="CA37" s="366" t="s">
        <v>256</v>
      </c>
      <c r="CB37" s="366"/>
      <c r="CC37" s="366"/>
      <c r="CD37" s="366"/>
      <c r="CE37" s="366"/>
      <c r="CF37" s="366"/>
      <c r="CG37" s="366"/>
      <c r="CH37" s="366"/>
      <c r="CI37" s="366"/>
      <c r="CJ37" s="366"/>
      <c r="CK37" s="366"/>
      <c r="CL37" s="366"/>
      <c r="CM37" s="366"/>
      <c r="CN37" s="366"/>
      <c r="CO37" s="366"/>
      <c r="CP37" s="366"/>
      <c r="CQ37" s="366"/>
      <c r="CR37" s="366"/>
    </row>
    <row r="38" spans="39:96" s="248" customFormat="1" ht="3" customHeight="1">
      <c r="AM38" s="301"/>
      <c r="AN38" s="301"/>
      <c r="AO38" s="301"/>
      <c r="AP38" s="301"/>
      <c r="AQ38" s="301"/>
      <c r="AR38" s="301"/>
      <c r="AS38" s="301"/>
      <c r="AT38" s="301"/>
      <c r="AU38" s="301"/>
      <c r="AV38" s="301"/>
      <c r="AW38" s="301"/>
      <c r="AX38" s="301"/>
      <c r="AY38" s="301"/>
      <c r="AZ38" s="301"/>
      <c r="BA38" s="301"/>
      <c r="BB38" s="301"/>
      <c r="BC38" s="301"/>
      <c r="BD38" s="301"/>
      <c r="BG38" s="301"/>
      <c r="BH38" s="301"/>
      <c r="BI38" s="301"/>
      <c r="BJ38" s="301"/>
      <c r="BK38" s="301"/>
      <c r="BL38" s="301"/>
      <c r="BM38" s="301"/>
      <c r="BN38" s="301"/>
      <c r="BO38" s="301"/>
      <c r="BP38" s="301"/>
      <c r="BQ38" s="301"/>
      <c r="BR38" s="301"/>
      <c r="BS38" s="301"/>
      <c r="BT38" s="301"/>
      <c r="BU38" s="301"/>
      <c r="BV38" s="301"/>
      <c r="BW38" s="301"/>
      <c r="BX38" s="301"/>
      <c r="CA38" s="301"/>
      <c r="CB38" s="301"/>
      <c r="CC38" s="301"/>
      <c r="CD38" s="301"/>
      <c r="CE38" s="301"/>
      <c r="CF38" s="301"/>
      <c r="CG38" s="301"/>
      <c r="CH38" s="301"/>
      <c r="CI38" s="301"/>
      <c r="CJ38" s="301"/>
      <c r="CK38" s="301"/>
      <c r="CL38" s="301"/>
      <c r="CM38" s="301"/>
      <c r="CN38" s="301"/>
      <c r="CO38" s="301"/>
      <c r="CP38" s="301"/>
      <c r="CQ38" s="301"/>
      <c r="CR38" s="301"/>
    </row>
    <row r="39" spans="9:38" ht="11.25">
      <c r="I39" s="379" t="s">
        <v>21</v>
      </c>
      <c r="J39" s="379"/>
      <c r="K39" s="380" t="s">
        <v>559</v>
      </c>
      <c r="L39" s="380"/>
      <c r="M39" s="380"/>
      <c r="N39" s="381" t="s">
        <v>21</v>
      </c>
      <c r="O39" s="381"/>
      <c r="Q39" s="380" t="s">
        <v>560</v>
      </c>
      <c r="R39" s="380"/>
      <c r="S39" s="380"/>
      <c r="T39" s="380"/>
      <c r="U39" s="380"/>
      <c r="V39" s="380"/>
      <c r="W39" s="380"/>
      <c r="X39" s="380"/>
      <c r="Y39" s="380"/>
      <c r="Z39" s="380"/>
      <c r="AA39" s="380"/>
      <c r="AB39" s="380"/>
      <c r="AC39" s="380"/>
      <c r="AD39" s="380"/>
      <c r="AE39" s="380"/>
      <c r="AF39" s="379">
        <v>20</v>
      </c>
      <c r="AG39" s="379"/>
      <c r="AH39" s="379"/>
      <c r="AI39" s="382" t="s">
        <v>281</v>
      </c>
      <c r="AJ39" s="382"/>
      <c r="AK39" s="382"/>
      <c r="AL39" s="242" t="s">
        <v>5</v>
      </c>
    </row>
    <row r="42" s="244" customFormat="1" ht="12" customHeight="1">
      <c r="A42" s="275" t="s">
        <v>271</v>
      </c>
    </row>
    <row r="43" spans="1:161" s="244" customFormat="1" ht="40.5" customHeight="1">
      <c r="A43" s="477" t="s">
        <v>272</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8"/>
      <c r="BL43" s="478"/>
      <c r="BM43" s="478"/>
      <c r="BN43" s="478"/>
      <c r="BO43" s="478"/>
      <c r="BP43" s="478"/>
      <c r="BQ43" s="478"/>
      <c r="BR43" s="478"/>
      <c r="BS43" s="478"/>
      <c r="BT43" s="478"/>
      <c r="BU43" s="478"/>
      <c r="BV43" s="478"/>
      <c r="BW43" s="478"/>
      <c r="BX43" s="478"/>
      <c r="BY43" s="478"/>
      <c r="BZ43" s="478"/>
      <c r="CA43" s="478"/>
      <c r="CB43" s="478"/>
      <c r="CC43" s="478"/>
      <c r="CD43" s="478"/>
      <c r="CE43" s="478"/>
      <c r="CF43" s="478"/>
      <c r="CG43" s="478"/>
      <c r="CH43" s="478"/>
      <c r="CI43" s="478"/>
      <c r="CJ43" s="478"/>
      <c r="CK43" s="478"/>
      <c r="CL43" s="478"/>
      <c r="CM43" s="478"/>
      <c r="CN43" s="478"/>
      <c r="CO43" s="478"/>
      <c r="CP43" s="478"/>
      <c r="CQ43" s="478"/>
      <c r="CR43" s="478"/>
      <c r="CS43" s="478"/>
      <c r="CT43" s="478"/>
      <c r="CU43" s="478"/>
      <c r="CV43" s="478"/>
      <c r="CW43" s="478"/>
      <c r="CX43" s="478"/>
      <c r="CY43" s="478"/>
      <c r="CZ43" s="478"/>
      <c r="DA43" s="478"/>
      <c r="DB43" s="478"/>
      <c r="DC43" s="478"/>
      <c r="DD43" s="478"/>
      <c r="DE43" s="478"/>
      <c r="DF43" s="478"/>
      <c r="DG43" s="478"/>
      <c r="DH43" s="478"/>
      <c r="DI43" s="478"/>
      <c r="DJ43" s="478"/>
      <c r="DK43" s="478"/>
      <c r="DL43" s="478"/>
      <c r="DM43" s="478"/>
      <c r="DN43" s="478"/>
      <c r="DO43" s="478"/>
      <c r="DP43" s="478"/>
      <c r="DQ43" s="478"/>
      <c r="DR43" s="478"/>
      <c r="DS43" s="478"/>
      <c r="DT43" s="478"/>
      <c r="DU43" s="478"/>
      <c r="DV43" s="478"/>
      <c r="DW43" s="478"/>
      <c r="DX43" s="478"/>
      <c r="DY43" s="478"/>
      <c r="DZ43" s="478"/>
      <c r="EA43" s="478"/>
      <c r="EB43" s="478"/>
      <c r="EC43" s="478"/>
      <c r="ED43" s="478"/>
      <c r="EE43" s="478"/>
      <c r="EF43" s="478"/>
      <c r="EG43" s="478"/>
      <c r="EH43" s="478"/>
      <c r="EI43" s="478"/>
      <c r="EJ43" s="478"/>
      <c r="EK43" s="478"/>
      <c r="EL43" s="478"/>
      <c r="EM43" s="478"/>
      <c r="EN43" s="478"/>
      <c r="EO43" s="478"/>
      <c r="EP43" s="478"/>
      <c r="EQ43" s="478"/>
      <c r="ER43" s="478"/>
      <c r="ES43" s="478"/>
      <c r="ET43" s="478"/>
      <c r="EU43" s="478"/>
      <c r="EV43" s="478"/>
      <c r="EW43" s="478"/>
      <c r="EX43" s="478"/>
      <c r="EY43" s="478"/>
      <c r="EZ43" s="478"/>
      <c r="FA43" s="478"/>
      <c r="FB43" s="478"/>
      <c r="FC43" s="478"/>
      <c r="FD43" s="478"/>
      <c r="FE43" s="478"/>
    </row>
    <row r="44" spans="1:161" s="244" customFormat="1" ht="21" customHeight="1">
      <c r="A44" s="422" t="s">
        <v>273</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R44" s="422"/>
      <c r="BS44" s="422"/>
      <c r="BT44" s="422"/>
      <c r="BU44" s="422"/>
      <c r="BV44" s="422"/>
      <c r="BW44" s="422"/>
      <c r="BX44" s="422"/>
      <c r="BY44" s="422"/>
      <c r="BZ44" s="422"/>
      <c r="CA44" s="422"/>
      <c r="CB44" s="422"/>
      <c r="CC44" s="422"/>
      <c r="CD44" s="422"/>
      <c r="CE44" s="422"/>
      <c r="CF44" s="422"/>
      <c r="CG44" s="422"/>
      <c r="CH44" s="422"/>
      <c r="CI44" s="422"/>
      <c r="CJ44" s="422"/>
      <c r="CK44" s="422"/>
      <c r="CL44" s="422"/>
      <c r="CM44" s="422"/>
      <c r="CN44" s="422"/>
      <c r="CO44" s="422"/>
      <c r="CP44" s="422"/>
      <c r="CQ44" s="422"/>
      <c r="CR44" s="422"/>
      <c r="CS44" s="422"/>
      <c r="CT44" s="422"/>
      <c r="CU44" s="422"/>
      <c r="CV44" s="422"/>
      <c r="CW44" s="422"/>
      <c r="CX44" s="422"/>
      <c r="CY44" s="422"/>
      <c r="CZ44" s="422"/>
      <c r="DA44" s="422"/>
      <c r="DB44" s="422"/>
      <c r="DC44" s="422"/>
      <c r="DD44" s="422"/>
      <c r="DE44" s="422"/>
      <c r="DF44" s="422"/>
      <c r="DG44" s="422"/>
      <c r="DH44" s="422"/>
      <c r="DI44" s="422"/>
      <c r="DJ44" s="422"/>
      <c r="DK44" s="422"/>
      <c r="DL44" s="422"/>
      <c r="DM44" s="422"/>
      <c r="DN44" s="422"/>
      <c r="DO44" s="422"/>
      <c r="DP44" s="422"/>
      <c r="DQ44" s="422"/>
      <c r="DR44" s="422"/>
      <c r="DS44" s="422"/>
      <c r="DT44" s="422"/>
      <c r="DU44" s="422"/>
      <c r="DV44" s="422"/>
      <c r="DW44" s="422"/>
      <c r="DX44" s="422"/>
      <c r="DY44" s="422"/>
      <c r="DZ44" s="422"/>
      <c r="EA44" s="422"/>
      <c r="EB44" s="422"/>
      <c r="EC44" s="422"/>
      <c r="ED44" s="422"/>
      <c r="EE44" s="422"/>
      <c r="EF44" s="422"/>
      <c r="EG44" s="422"/>
      <c r="EH44" s="422"/>
      <c r="EI44" s="422"/>
      <c r="EJ44" s="422"/>
      <c r="EK44" s="422"/>
      <c r="EL44" s="422"/>
      <c r="EM44" s="422"/>
      <c r="EN44" s="422"/>
      <c r="EO44" s="422"/>
      <c r="EP44" s="422"/>
      <c r="EQ44" s="422"/>
      <c r="ER44" s="422"/>
      <c r="ES44" s="422"/>
      <c r="ET44" s="422"/>
      <c r="EU44" s="422"/>
      <c r="EV44" s="422"/>
      <c r="EW44" s="422"/>
      <c r="EX44" s="422"/>
      <c r="EY44" s="422"/>
      <c r="EZ44" s="422"/>
      <c r="FA44" s="422"/>
      <c r="FB44" s="422"/>
      <c r="FC44" s="422"/>
      <c r="FD44" s="422"/>
      <c r="FE44" s="422"/>
    </row>
    <row r="45" s="244" customFormat="1" ht="11.25" customHeight="1">
      <c r="A45" s="275" t="s">
        <v>274</v>
      </c>
    </row>
    <row r="46" s="244" customFormat="1" ht="11.25" customHeight="1">
      <c r="A46" s="275" t="s">
        <v>275</v>
      </c>
    </row>
    <row r="47" s="244" customFormat="1" ht="11.25" customHeight="1">
      <c r="A47" s="275" t="s">
        <v>276</v>
      </c>
    </row>
    <row r="48" spans="1:161" s="244" customFormat="1" ht="20.25" customHeight="1">
      <c r="A48" s="479" t="s">
        <v>277</v>
      </c>
      <c r="B48" s="480"/>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0"/>
      <c r="BN48" s="480"/>
      <c r="BO48" s="480"/>
      <c r="BP48" s="480"/>
      <c r="BQ48" s="480"/>
      <c r="BR48" s="480"/>
      <c r="BS48" s="480"/>
      <c r="BT48" s="480"/>
      <c r="BU48" s="480"/>
      <c r="BV48" s="480"/>
      <c r="BW48" s="480"/>
      <c r="BX48" s="480"/>
      <c r="BY48" s="480"/>
      <c r="BZ48" s="480"/>
      <c r="CA48" s="480"/>
      <c r="CB48" s="480"/>
      <c r="CC48" s="480"/>
      <c r="CD48" s="480"/>
      <c r="CE48" s="480"/>
      <c r="CF48" s="480"/>
      <c r="CG48" s="480"/>
      <c r="CH48" s="480"/>
      <c r="CI48" s="480"/>
      <c r="CJ48" s="480"/>
      <c r="CK48" s="480"/>
      <c r="CL48" s="480"/>
      <c r="CM48" s="480"/>
      <c r="CN48" s="480"/>
      <c r="CO48" s="480"/>
      <c r="CP48" s="480"/>
      <c r="CQ48" s="480"/>
      <c r="CR48" s="480"/>
      <c r="CS48" s="480"/>
      <c r="CT48" s="480"/>
      <c r="CU48" s="480"/>
      <c r="CV48" s="480"/>
      <c r="CW48" s="480"/>
      <c r="CX48" s="480"/>
      <c r="CY48" s="480"/>
      <c r="CZ48" s="480"/>
      <c r="DA48" s="480"/>
      <c r="DB48" s="480"/>
      <c r="DC48" s="480"/>
      <c r="DD48" s="480"/>
      <c r="DE48" s="480"/>
      <c r="DF48" s="480"/>
      <c r="DG48" s="480"/>
      <c r="DH48" s="480"/>
      <c r="DI48" s="480"/>
      <c r="DJ48" s="480"/>
      <c r="DK48" s="480"/>
      <c r="DL48" s="480"/>
      <c r="DM48" s="480"/>
      <c r="DN48" s="480"/>
      <c r="DO48" s="480"/>
      <c r="DP48" s="480"/>
      <c r="DQ48" s="480"/>
      <c r="DR48" s="480"/>
      <c r="DS48" s="480"/>
      <c r="DT48" s="480"/>
      <c r="DU48" s="480"/>
      <c r="DV48" s="480"/>
      <c r="DW48" s="480"/>
      <c r="DX48" s="480"/>
      <c r="DY48" s="480"/>
      <c r="DZ48" s="480"/>
      <c r="EA48" s="480"/>
      <c r="EB48" s="480"/>
      <c r="EC48" s="480"/>
      <c r="ED48" s="480"/>
      <c r="EE48" s="480"/>
      <c r="EF48" s="480"/>
      <c r="EG48" s="480"/>
      <c r="EH48" s="480"/>
      <c r="EI48" s="480"/>
      <c r="EJ48" s="480"/>
      <c r="EK48" s="480"/>
      <c r="EL48" s="480"/>
      <c r="EM48" s="480"/>
      <c r="EN48" s="480"/>
      <c r="EO48" s="480"/>
      <c r="EP48" s="480"/>
      <c r="EQ48" s="480"/>
      <c r="ER48" s="480"/>
      <c r="ES48" s="480"/>
      <c r="ET48" s="480"/>
      <c r="EU48" s="480"/>
      <c r="EV48" s="480"/>
      <c r="EW48" s="480"/>
      <c r="EX48" s="480"/>
      <c r="EY48" s="480"/>
      <c r="EZ48" s="480"/>
      <c r="FA48" s="480"/>
      <c r="FB48" s="480"/>
      <c r="FC48" s="480"/>
      <c r="FD48" s="480"/>
      <c r="FE48" s="480"/>
    </row>
    <row r="49" ht="3" customHeight="1"/>
  </sheetData>
  <sheetProtection/>
  <mergeCells count="227">
    <mergeCell ref="CA36:CR36"/>
    <mergeCell ref="CA37:CR37"/>
    <mergeCell ref="H33:AP33"/>
    <mergeCell ref="AM36:BD36"/>
    <mergeCell ref="AM37:BD37"/>
    <mergeCell ref="BG36:BX36"/>
    <mergeCell ref="BG37:BX37"/>
    <mergeCell ref="AQ34:BH34"/>
    <mergeCell ref="BK34:BV34"/>
    <mergeCell ref="BY34:CR34"/>
    <mergeCell ref="A43:FE43"/>
    <mergeCell ref="A48:FE48"/>
    <mergeCell ref="A44:FE44"/>
    <mergeCell ref="I39:J39"/>
    <mergeCell ref="K39:M39"/>
    <mergeCell ref="N39:O39"/>
    <mergeCell ref="Q39:AE39"/>
    <mergeCell ref="AF39:AH39"/>
    <mergeCell ref="AI39:AK39"/>
    <mergeCell ref="CV29:DE30"/>
    <mergeCell ref="I30:CM30"/>
    <mergeCell ref="ES29:FE30"/>
    <mergeCell ref="DF29:DR30"/>
    <mergeCell ref="AQ33:BH33"/>
    <mergeCell ref="BK33:BV33"/>
    <mergeCell ref="BY33:CR33"/>
    <mergeCell ref="EF29:ER30"/>
    <mergeCell ref="DS29:EE30"/>
    <mergeCell ref="ES26:FE27"/>
    <mergeCell ref="I28:CM28"/>
    <mergeCell ref="CN28:CU28"/>
    <mergeCell ref="CV28:DE28"/>
    <mergeCell ref="DF28:DR28"/>
    <mergeCell ref="EF28:ER28"/>
    <mergeCell ref="ES28:FE28"/>
    <mergeCell ref="DF26:DR27"/>
    <mergeCell ref="DS26:EE27"/>
    <mergeCell ref="EF26:ER27"/>
    <mergeCell ref="A26:H27"/>
    <mergeCell ref="A29:H30"/>
    <mergeCell ref="I29:CM29"/>
    <mergeCell ref="A28:H28"/>
    <mergeCell ref="DS28:EE28"/>
    <mergeCell ref="CN26:CU27"/>
    <mergeCell ref="CV26:DE27"/>
    <mergeCell ref="I26:CM26"/>
    <mergeCell ref="I27:CM27"/>
    <mergeCell ref="CN29:CU30"/>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2362204724409449" right="0.2362204724409449" top="0.7480314960629921" bottom="0.7480314960629921" header="0.31496062992125984" footer="0.31496062992125984"/>
  <pageSetup horizontalDpi="600" verticalDpi="600" orientation="portrait" paperSize="9" scale="73"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3.xml><?xml version="1.0" encoding="utf-8"?>
<worksheet xmlns="http://schemas.openxmlformats.org/spreadsheetml/2006/main" xmlns:r="http://schemas.openxmlformats.org/officeDocument/2006/relationships">
  <sheetPr>
    <tabColor rgb="FFFFFF00"/>
  </sheetPr>
  <dimension ref="A1:N62"/>
  <sheetViews>
    <sheetView view="pageBreakPreview" zoomScale="76" zoomScaleNormal="68" zoomScaleSheetLayoutView="76" zoomScalePageLayoutView="0" workbookViewId="0" topLeftCell="A25">
      <selection activeCell="F34" sqref="F34"/>
    </sheetView>
  </sheetViews>
  <sheetFormatPr defaultColWidth="9.00390625" defaultRowHeight="12.75"/>
  <cols>
    <col min="1" max="1" width="8.625" style="45" customWidth="1"/>
    <col min="2" max="2" width="47.625" style="45" customWidth="1"/>
    <col min="3" max="3" width="23.625" style="45" customWidth="1"/>
    <col min="4" max="4" width="21.75390625" style="45" customWidth="1"/>
    <col min="5" max="5" width="18.00390625" style="45" customWidth="1"/>
    <col min="6" max="6" width="22.25390625" style="45" customWidth="1"/>
    <col min="7" max="7" width="25.375" style="45" customWidth="1"/>
    <col min="8" max="8" width="22.375" style="45" customWidth="1"/>
    <col min="9" max="9" width="21.125" style="45" customWidth="1"/>
    <col min="10" max="10" width="9.25390625" style="136" bestFit="1" customWidth="1"/>
    <col min="11" max="11" width="25.875" style="136" customWidth="1"/>
    <col min="12" max="12" width="18.75390625" style="136" customWidth="1"/>
    <col min="13" max="13" width="18.625" style="136" customWidth="1"/>
    <col min="14" max="14" width="17.25390625" style="136" customWidth="1"/>
    <col min="15" max="16" width="9.125" style="136" customWidth="1"/>
    <col min="17" max="17" width="13.75390625" style="136" bestFit="1" customWidth="1"/>
    <col min="18" max="18" width="13.375" style="136" bestFit="1" customWidth="1"/>
    <col min="19" max="16384" width="9.125" style="136" customWidth="1"/>
  </cols>
  <sheetData>
    <row r="1" spans="6:9" ht="15" customHeight="1">
      <c r="F1" s="135"/>
      <c r="G1" s="135"/>
      <c r="H1" s="135"/>
      <c r="I1" s="2" t="s">
        <v>409</v>
      </c>
    </row>
    <row r="2" spans="6:9" ht="18.75" customHeight="1">
      <c r="F2" s="135"/>
      <c r="G2" s="135"/>
      <c r="H2" s="135"/>
      <c r="I2" s="2" t="s">
        <v>288</v>
      </c>
    </row>
    <row r="3" spans="6:9" ht="16.5" customHeight="1">
      <c r="F3" s="135"/>
      <c r="G3" s="135"/>
      <c r="H3" s="135"/>
      <c r="I3" s="4" t="s">
        <v>289</v>
      </c>
    </row>
    <row r="4" spans="6:9" ht="16.5" customHeight="1">
      <c r="F4" s="135"/>
      <c r="G4" s="135"/>
      <c r="H4" s="135"/>
      <c r="I4" s="4" t="s">
        <v>290</v>
      </c>
    </row>
    <row r="5" spans="6:9" ht="16.5" customHeight="1">
      <c r="F5" s="135"/>
      <c r="G5" s="135"/>
      <c r="H5" s="135"/>
      <c r="I5" s="4" t="s">
        <v>291</v>
      </c>
    </row>
    <row r="6" spans="6:9" ht="16.5" customHeight="1">
      <c r="F6" s="135"/>
      <c r="G6" s="135"/>
      <c r="H6" s="135"/>
      <c r="I6" s="4" t="s">
        <v>292</v>
      </c>
    </row>
    <row r="7" spans="6:9" ht="16.5" customHeight="1">
      <c r="F7" s="135"/>
      <c r="G7" s="135"/>
      <c r="H7" s="135"/>
      <c r="I7" s="4" t="s">
        <v>293</v>
      </c>
    </row>
    <row r="8" spans="6:9" ht="15" customHeight="1">
      <c r="F8" s="137"/>
      <c r="G8" s="135"/>
      <c r="H8" s="135"/>
      <c r="I8" s="4" t="s">
        <v>388</v>
      </c>
    </row>
    <row r="9" spans="6:9" ht="15">
      <c r="F9" s="135"/>
      <c r="G9" s="135"/>
      <c r="H9" s="135"/>
      <c r="I9" s="135"/>
    </row>
    <row r="10" ht="15"/>
    <row r="11" spans="1:9" s="47" customFormat="1" ht="15" customHeight="1">
      <c r="A11" s="484" t="s">
        <v>549</v>
      </c>
      <c r="B11" s="484"/>
      <c r="C11" s="484"/>
      <c r="D11" s="484"/>
      <c r="E11" s="484"/>
      <c r="F11" s="484"/>
      <c r="G11" s="484"/>
      <c r="H11" s="484"/>
      <c r="I11" s="484"/>
    </row>
    <row r="12" ht="18.75">
      <c r="A12" s="13"/>
    </row>
    <row r="13" spans="1:9" s="47" customFormat="1" ht="18.75">
      <c r="A13" s="484" t="s">
        <v>414</v>
      </c>
      <c r="B13" s="484"/>
      <c r="C13" s="484"/>
      <c r="D13" s="484"/>
      <c r="E13" s="484"/>
      <c r="F13" s="45"/>
      <c r="G13" s="45"/>
      <c r="H13" s="45"/>
      <c r="I13" s="45"/>
    </row>
    <row r="14" spans="1:9" s="46" customFormat="1" ht="18.75">
      <c r="A14" s="482" t="s">
        <v>415</v>
      </c>
      <c r="B14" s="482"/>
      <c r="C14" s="482"/>
      <c r="D14" s="482"/>
      <c r="E14" s="482"/>
      <c r="F14" s="482"/>
      <c r="G14" s="482"/>
      <c r="H14" s="482"/>
      <c r="I14" s="482"/>
    </row>
    <row r="15" spans="1:9" s="45" customFormat="1" ht="18.75">
      <c r="A15" s="483" t="s">
        <v>491</v>
      </c>
      <c r="B15" s="483"/>
      <c r="C15" s="483"/>
      <c r="D15" s="483"/>
      <c r="E15" s="483"/>
      <c r="F15" s="483"/>
      <c r="G15" s="483"/>
      <c r="H15" s="483"/>
      <c r="I15" s="483"/>
    </row>
    <row r="16" s="45" customFormat="1" ht="15.75" thickBot="1"/>
    <row r="17" spans="1:5" s="45" customFormat="1" ht="136.5" customHeight="1" thickBot="1">
      <c r="A17" s="158" t="s">
        <v>295</v>
      </c>
      <c r="B17" s="159" t="s">
        <v>416</v>
      </c>
      <c r="C17" s="159" t="s">
        <v>417</v>
      </c>
      <c r="D17" s="159" t="s">
        <v>418</v>
      </c>
      <c r="E17" s="160" t="s">
        <v>419</v>
      </c>
    </row>
    <row r="18" spans="1:5" s="45" customFormat="1" ht="19.5" thickBot="1">
      <c r="A18" s="158">
        <v>1</v>
      </c>
      <c r="B18" s="159">
        <v>2</v>
      </c>
      <c r="C18" s="159">
        <v>3</v>
      </c>
      <c r="D18" s="159">
        <v>4</v>
      </c>
      <c r="E18" s="160">
        <v>5</v>
      </c>
    </row>
    <row r="19" spans="1:5" s="45" customFormat="1" ht="18.75">
      <c r="A19" s="41">
        <v>1</v>
      </c>
      <c r="B19" s="42" t="s">
        <v>420</v>
      </c>
      <c r="C19" s="42"/>
      <c r="D19" s="42"/>
      <c r="E19" s="44"/>
    </row>
    <row r="20" spans="1:5" s="45" customFormat="1" ht="18.75">
      <c r="A20" s="30"/>
      <c r="B20" s="29" t="s">
        <v>50</v>
      </c>
      <c r="C20" s="29"/>
      <c r="D20" s="29"/>
      <c r="E20" s="40"/>
    </row>
    <row r="21" spans="1:5" s="45" customFormat="1" ht="23.25" customHeight="1" thickBot="1">
      <c r="A21" s="31"/>
      <c r="B21" s="32" t="s">
        <v>522</v>
      </c>
      <c r="C21" s="32"/>
      <c r="D21" s="32"/>
      <c r="E21" s="99">
        <f>C21*D21*12</f>
        <v>0</v>
      </c>
    </row>
    <row r="22" spans="1:5" s="45" customFormat="1" ht="19.5" thickBot="1">
      <c r="A22" s="158"/>
      <c r="B22" s="205" t="s">
        <v>310</v>
      </c>
      <c r="C22" s="161" t="s">
        <v>315</v>
      </c>
      <c r="D22" s="161" t="s">
        <v>315</v>
      </c>
      <c r="E22" s="206">
        <f>E21</f>
        <v>0</v>
      </c>
    </row>
    <row r="23" s="45" customFormat="1" ht="15"/>
    <row r="24" spans="1:9" s="46" customFormat="1" ht="18.75">
      <c r="A24" s="482" t="s">
        <v>496</v>
      </c>
      <c r="B24" s="482"/>
      <c r="C24" s="482"/>
      <c r="D24" s="482"/>
      <c r="E24" s="482"/>
      <c r="F24" s="482"/>
      <c r="G24" s="482"/>
      <c r="H24" s="482"/>
      <c r="I24" s="482"/>
    </row>
    <row r="25" spans="1:9" ht="18.75">
      <c r="A25" s="483" t="s">
        <v>495</v>
      </c>
      <c r="B25" s="483"/>
      <c r="C25" s="483"/>
      <c r="D25" s="483"/>
      <c r="E25" s="483"/>
      <c r="F25" s="483"/>
      <c r="G25" s="483"/>
      <c r="H25" s="483"/>
      <c r="I25" s="483"/>
    </row>
    <row r="26" ht="15.75" thickBot="1">
      <c r="G26" s="56"/>
    </row>
    <row r="27" spans="1:9" ht="108" customHeight="1" thickBot="1">
      <c r="A27" s="158" t="s">
        <v>295</v>
      </c>
      <c r="B27" s="159" t="s">
        <v>421</v>
      </c>
      <c r="C27" s="159" t="s">
        <v>422</v>
      </c>
      <c r="D27" s="159" t="s">
        <v>492</v>
      </c>
      <c r="E27" s="160" t="s">
        <v>423</v>
      </c>
      <c r="I27" s="56"/>
    </row>
    <row r="28" spans="1:5" ht="19.5" thickBot="1">
      <c r="A28" s="158">
        <v>1</v>
      </c>
      <c r="B28" s="159">
        <v>2</v>
      </c>
      <c r="C28" s="159">
        <v>3</v>
      </c>
      <c r="D28" s="159">
        <v>4</v>
      </c>
      <c r="E28" s="160">
        <v>5</v>
      </c>
    </row>
    <row r="29" spans="1:5" ht="19.5" thickBot="1">
      <c r="A29" s="41">
        <v>1</v>
      </c>
      <c r="B29" s="42"/>
      <c r="C29" s="122"/>
      <c r="D29" s="42"/>
      <c r="E29" s="44"/>
    </row>
    <row r="30" spans="1:5" ht="18.75" hidden="1">
      <c r="A30" s="30"/>
      <c r="B30" s="29"/>
      <c r="C30" s="120"/>
      <c r="D30" s="29"/>
      <c r="E30" s="40"/>
    </row>
    <row r="31" spans="1:5" ht="18.75" hidden="1">
      <c r="A31" s="30"/>
      <c r="B31" s="29"/>
      <c r="C31" s="120"/>
      <c r="D31" s="29"/>
      <c r="E31" s="40"/>
    </row>
    <row r="32" spans="1:5" ht="19.5" hidden="1" thickBot="1">
      <c r="A32" s="31"/>
      <c r="B32" s="32"/>
      <c r="C32" s="121"/>
      <c r="D32" s="32"/>
      <c r="E32" s="99"/>
    </row>
    <row r="33" spans="1:5" ht="19.5" thickBot="1">
      <c r="A33" s="158"/>
      <c r="B33" s="205" t="s">
        <v>310</v>
      </c>
      <c r="C33" s="161" t="s">
        <v>315</v>
      </c>
      <c r="D33" s="161" t="s">
        <v>315</v>
      </c>
      <c r="E33" s="206">
        <f>E32+E31+E30+E29</f>
        <v>0</v>
      </c>
    </row>
    <row r="34" ht="15"/>
    <row r="35" ht="15"/>
    <row r="36" spans="1:8" ht="18.75" hidden="1">
      <c r="A36" s="485" t="s">
        <v>295</v>
      </c>
      <c r="B36" s="487" t="s">
        <v>421</v>
      </c>
      <c r="C36" s="487" t="s">
        <v>435</v>
      </c>
      <c r="D36" s="487"/>
      <c r="E36" s="487" t="s">
        <v>436</v>
      </c>
      <c r="F36" s="487"/>
      <c r="G36" s="487" t="s">
        <v>437</v>
      </c>
      <c r="H36" s="489" t="s">
        <v>438</v>
      </c>
    </row>
    <row r="37" spans="1:8" ht="41.25" customHeight="1" hidden="1">
      <c r="A37" s="486"/>
      <c r="B37" s="488"/>
      <c r="C37" s="29" t="s">
        <v>439</v>
      </c>
      <c r="D37" s="29" t="s">
        <v>440</v>
      </c>
      <c r="E37" s="29" t="s">
        <v>439</v>
      </c>
      <c r="F37" s="207" t="s">
        <v>441</v>
      </c>
      <c r="G37" s="488"/>
      <c r="H37" s="490"/>
    </row>
    <row r="38" spans="1:8" ht="19.5" hidden="1" thickBot="1">
      <c r="A38" s="208"/>
      <c r="B38" s="139">
        <v>1</v>
      </c>
      <c r="C38" s="139">
        <v>2</v>
      </c>
      <c r="D38" s="139">
        <v>3</v>
      </c>
      <c r="E38" s="139">
        <v>4</v>
      </c>
      <c r="F38" s="209">
        <v>5</v>
      </c>
      <c r="G38" s="209">
        <v>6</v>
      </c>
      <c r="H38" s="210">
        <v>7</v>
      </c>
    </row>
    <row r="39" spans="1:8" ht="18.75" hidden="1">
      <c r="A39" s="129" t="s">
        <v>11</v>
      </c>
      <c r="B39" s="102"/>
      <c r="C39" s="130"/>
      <c r="D39" s="131"/>
      <c r="E39" s="43"/>
      <c r="F39" s="43"/>
      <c r="G39" s="43"/>
      <c r="H39" s="132">
        <f>((C39*E39)+(D39*F39))*150</f>
        <v>0</v>
      </c>
    </row>
    <row r="40" spans="1:8" ht="18.75" hidden="1">
      <c r="A40" s="125"/>
      <c r="B40" s="94"/>
      <c r="C40" s="123"/>
      <c r="D40" s="124"/>
      <c r="E40" s="37"/>
      <c r="F40" s="37"/>
      <c r="G40" s="37"/>
      <c r="H40" s="133">
        <f>((C40*E40)+(D40*F40))*150</f>
        <v>0</v>
      </c>
    </row>
    <row r="41" spans="1:8" ht="19.5" hidden="1" thickBot="1">
      <c r="A41" s="126"/>
      <c r="B41" s="98"/>
      <c r="C41" s="127"/>
      <c r="D41" s="128"/>
      <c r="E41" s="108"/>
      <c r="F41" s="108"/>
      <c r="G41" s="108"/>
      <c r="H41" s="134">
        <f>((C41*E41)+(D41*F41))*150</f>
        <v>0</v>
      </c>
    </row>
    <row r="42" spans="1:8" ht="19.5" hidden="1" thickBot="1">
      <c r="A42" s="200"/>
      <c r="B42" s="205" t="s">
        <v>447</v>
      </c>
      <c r="C42" s="161"/>
      <c r="D42" s="171"/>
      <c r="E42" s="171"/>
      <c r="F42" s="211"/>
      <c r="G42" s="211"/>
      <c r="H42" s="212">
        <f>H41+H40+H39</f>
        <v>0</v>
      </c>
    </row>
    <row r="43" ht="15.75" thickBot="1"/>
    <row r="44" spans="1:5" ht="38.25" thickBot="1">
      <c r="A44" s="158" t="s">
        <v>295</v>
      </c>
      <c r="B44" s="159" t="s">
        <v>421</v>
      </c>
      <c r="C44" s="159" t="s">
        <v>410</v>
      </c>
      <c r="D44" s="159" t="s">
        <v>384</v>
      </c>
      <c r="E44" s="160" t="s">
        <v>406</v>
      </c>
    </row>
    <row r="45" spans="1:5" ht="19.5" thickBot="1">
      <c r="A45" s="158">
        <v>1</v>
      </c>
      <c r="B45" s="159">
        <v>2</v>
      </c>
      <c r="C45" s="159">
        <v>3</v>
      </c>
      <c r="D45" s="159">
        <v>4</v>
      </c>
      <c r="E45" s="160">
        <v>5</v>
      </c>
    </row>
    <row r="46" spans="1:14" ht="30" customHeight="1">
      <c r="A46" s="41">
        <v>1</v>
      </c>
      <c r="B46" s="102" t="s">
        <v>521</v>
      </c>
      <c r="C46" s="144">
        <v>19930.909090909092</v>
      </c>
      <c r="D46" s="43">
        <v>238.4</v>
      </c>
      <c r="E46" s="44">
        <f>C46*D46-187685.02</f>
        <v>4563843.707272728</v>
      </c>
      <c r="K46" s="136">
        <v>229.23</v>
      </c>
      <c r="L46" s="136">
        <v>4572748.472727273</v>
      </c>
      <c r="M46" s="136">
        <f>L46+L47</f>
        <v>4800509.890909091</v>
      </c>
      <c r="N46" s="303">
        <f>M46-E48</f>
        <v>0.0018181810155510902</v>
      </c>
    </row>
    <row r="47" spans="1:12" ht="29.25" customHeight="1" thickBot="1">
      <c r="A47" s="31">
        <v>2</v>
      </c>
      <c r="B47" s="98" t="s">
        <v>411</v>
      </c>
      <c r="C47" s="153">
        <f>1820/11*12</f>
        <v>1985.4545454545455</v>
      </c>
      <c r="D47" s="108">
        <f>D46/2</f>
        <v>119.2</v>
      </c>
      <c r="E47" s="99">
        <f>C47*D47</f>
        <v>236666.18181818182</v>
      </c>
      <c r="K47" s="136">
        <f>K46/2</f>
        <v>114.615</v>
      </c>
      <c r="L47" s="136">
        <v>227761.41818181818</v>
      </c>
    </row>
    <row r="48" spans="1:5" ht="33" customHeight="1" thickBot="1">
      <c r="A48" s="200"/>
      <c r="B48" s="205" t="s">
        <v>447</v>
      </c>
      <c r="C48" s="161"/>
      <c r="D48" s="171"/>
      <c r="E48" s="213">
        <f>E47+E46</f>
        <v>4800509.88909091</v>
      </c>
    </row>
    <row r="49" ht="15"/>
    <row r="50" spans="1:9" ht="18.75" hidden="1">
      <c r="A50" s="482" t="s">
        <v>538</v>
      </c>
      <c r="B50" s="482"/>
      <c r="C50" s="482"/>
      <c r="D50" s="482"/>
      <c r="E50" s="482"/>
      <c r="F50" s="482"/>
      <c r="G50" s="482"/>
      <c r="H50" s="482"/>
      <c r="I50" s="482"/>
    </row>
    <row r="51" spans="1:9" ht="18.75" hidden="1">
      <c r="A51" s="483" t="s">
        <v>530</v>
      </c>
      <c r="B51" s="483"/>
      <c r="C51" s="483"/>
      <c r="D51" s="483"/>
      <c r="E51" s="483"/>
      <c r="F51" s="483"/>
      <c r="G51" s="483"/>
      <c r="H51" s="483"/>
      <c r="I51" s="483"/>
    </row>
    <row r="52" ht="15.75" hidden="1" thickBot="1"/>
    <row r="53" spans="1:3" ht="29.25" customHeight="1" hidden="1" thickBot="1">
      <c r="A53" s="221" t="s">
        <v>531</v>
      </c>
      <c r="B53" s="222" t="s">
        <v>532</v>
      </c>
      <c r="C53" s="223" t="s">
        <v>423</v>
      </c>
    </row>
    <row r="54" spans="1:11" ht="37.5" customHeight="1" hidden="1" thickBot="1">
      <c r="A54" s="224">
        <v>1</v>
      </c>
      <c r="B54" s="97" t="s">
        <v>533</v>
      </c>
      <c r="C54" s="225">
        <v>0</v>
      </c>
      <c r="K54" s="136">
        <v>225</v>
      </c>
    </row>
    <row r="55" spans="1:3" ht="27.75" customHeight="1" hidden="1" thickBot="1">
      <c r="A55" s="226"/>
      <c r="B55" s="227" t="s">
        <v>534</v>
      </c>
      <c r="C55" s="228">
        <f>C54</f>
        <v>0</v>
      </c>
    </row>
    <row r="56" spans="1:3" ht="27.75" customHeight="1" hidden="1">
      <c r="A56" s="220"/>
      <c r="B56" s="229"/>
      <c r="C56" s="230"/>
    </row>
    <row r="57" spans="1:9" ht="18.75" hidden="1">
      <c r="A57" s="482" t="s">
        <v>537</v>
      </c>
      <c r="B57" s="482"/>
      <c r="C57" s="482"/>
      <c r="D57" s="482"/>
      <c r="E57" s="482"/>
      <c r="F57" s="482"/>
      <c r="G57" s="482"/>
      <c r="H57" s="482"/>
      <c r="I57" s="482"/>
    </row>
    <row r="58" spans="1:9" ht="18.75" hidden="1">
      <c r="A58" s="483" t="s">
        <v>535</v>
      </c>
      <c r="B58" s="483"/>
      <c r="C58" s="483"/>
      <c r="D58" s="483"/>
      <c r="E58" s="483"/>
      <c r="F58" s="483"/>
      <c r="G58" s="483"/>
      <c r="H58" s="483"/>
      <c r="I58" s="483"/>
    </row>
    <row r="59" ht="15.75" hidden="1" thickBot="1"/>
    <row r="60" spans="1:3" ht="19.5" hidden="1" thickBot="1">
      <c r="A60" s="221" t="s">
        <v>531</v>
      </c>
      <c r="B60" s="222" t="s">
        <v>532</v>
      </c>
      <c r="C60" s="223" t="s">
        <v>423</v>
      </c>
    </row>
    <row r="61" spans="1:11" ht="38.25" hidden="1" thickBot="1">
      <c r="A61" s="224">
        <v>1</v>
      </c>
      <c r="B61" s="97" t="s">
        <v>536</v>
      </c>
      <c r="C61" s="225">
        <v>0</v>
      </c>
      <c r="K61" s="136">
        <v>342</v>
      </c>
    </row>
    <row r="62" spans="1:3" ht="19.5" hidden="1" thickBot="1">
      <c r="A62" s="226"/>
      <c r="B62" s="227" t="s">
        <v>534</v>
      </c>
      <c r="C62" s="228">
        <f>C61</f>
        <v>0</v>
      </c>
    </row>
    <row r="63" ht="15"/>
  </sheetData>
  <sheetProtection/>
  <mergeCells count="16">
    <mergeCell ref="A51:I51"/>
    <mergeCell ref="A57:I57"/>
    <mergeCell ref="A58:I58"/>
    <mergeCell ref="A50:I50"/>
    <mergeCell ref="A36:A37"/>
    <mergeCell ref="B36:B37"/>
    <mergeCell ref="C36:D36"/>
    <mergeCell ref="E36:F36"/>
    <mergeCell ref="G36:G37"/>
    <mergeCell ref="H36:H37"/>
    <mergeCell ref="A14:I14"/>
    <mergeCell ref="A15:I15"/>
    <mergeCell ref="A24:I24"/>
    <mergeCell ref="A25:I25"/>
    <mergeCell ref="A13:E13"/>
    <mergeCell ref="A11:I11"/>
  </mergeCells>
  <printOptions horizontalCentered="1"/>
  <pageMargins left="0.2362204724409449" right="0.2362204724409449" top="0.7480314960629921" bottom="0.7480314960629921" header="0.31496062992125984" footer="0.31496062992125984"/>
  <pageSetup horizontalDpi="600" verticalDpi="600" orientation="portrait" paperSize="9" scale="48" r:id="rId3"/>
  <legacyDrawing r:id="rId2"/>
</worksheet>
</file>

<file path=xl/worksheets/sheet4.xml><?xml version="1.0" encoding="utf-8"?>
<worksheet xmlns="http://schemas.openxmlformats.org/spreadsheetml/2006/main" xmlns:r="http://schemas.openxmlformats.org/officeDocument/2006/relationships">
  <sheetPr>
    <tabColor rgb="FF7030A0"/>
  </sheetPr>
  <dimension ref="A1:U204"/>
  <sheetViews>
    <sheetView view="pageBreakPreview" zoomScale="62" zoomScaleNormal="68" zoomScaleSheetLayoutView="62" zoomScalePageLayoutView="0" workbookViewId="0" topLeftCell="A178">
      <selection activeCell="B189" sqref="B189"/>
    </sheetView>
  </sheetViews>
  <sheetFormatPr defaultColWidth="9.00390625" defaultRowHeight="12.75"/>
  <cols>
    <col min="1" max="1" width="8.625" style="1" customWidth="1"/>
    <col min="2" max="2" width="68.00390625" style="1" customWidth="1"/>
    <col min="3" max="3" width="27.00390625" style="1" customWidth="1"/>
    <col min="4" max="4" width="22.625" style="1" customWidth="1"/>
    <col min="5" max="6" width="24.25390625" style="1" customWidth="1"/>
    <col min="7" max="7" width="23.625" style="1" customWidth="1"/>
    <col min="8" max="8" width="18.625" style="1" customWidth="1"/>
    <col min="9" max="9" width="17.125" style="1" customWidth="1"/>
    <col min="10" max="10" width="23.75390625" style="1" customWidth="1"/>
    <col min="11" max="11" width="25.875" style="68" customWidth="1"/>
    <col min="12" max="12" width="31.75390625" style="68" customWidth="1"/>
    <col min="13" max="13" width="24.75390625" style="58" customWidth="1"/>
    <col min="14" max="14" width="25.875" style="58" customWidth="1"/>
    <col min="15" max="15" width="18.75390625" style="58" customWidth="1"/>
    <col min="16" max="16" width="23.375" style="58" customWidth="1"/>
    <col min="17" max="17" width="29.625" style="58" customWidth="1"/>
    <col min="18" max="18" width="29.125" style="58" customWidth="1"/>
    <col min="19" max="19" width="13.00390625" style="58" customWidth="1"/>
    <col min="20" max="20" width="13.75390625" style="3" bestFit="1" customWidth="1"/>
    <col min="21" max="21" width="13.375" style="3" bestFit="1" customWidth="1"/>
    <col min="22" max="16384" width="9.125" style="3" customWidth="1"/>
  </cols>
  <sheetData>
    <row r="1" spans="10:12" ht="18.75">
      <c r="J1" s="2" t="s">
        <v>287</v>
      </c>
      <c r="K1" s="57"/>
      <c r="L1" s="57"/>
    </row>
    <row r="2" spans="10:12" ht="18.75">
      <c r="J2" s="2" t="s">
        <v>288</v>
      </c>
      <c r="K2" s="57"/>
      <c r="L2" s="57"/>
    </row>
    <row r="3" spans="10:12" ht="16.5">
      <c r="J3" s="4" t="s">
        <v>289</v>
      </c>
      <c r="K3" s="57"/>
      <c r="L3" s="57"/>
    </row>
    <row r="4" spans="10:12" ht="16.5">
      <c r="J4" s="4" t="s">
        <v>290</v>
      </c>
      <c r="K4" s="57"/>
      <c r="L4" s="57"/>
    </row>
    <row r="5" spans="10:12" ht="16.5">
      <c r="J5" s="4" t="s">
        <v>291</v>
      </c>
      <c r="K5" s="57"/>
      <c r="L5" s="57"/>
    </row>
    <row r="6" spans="10:12" ht="16.5">
      <c r="J6" s="4" t="s">
        <v>292</v>
      </c>
      <c r="K6" s="57"/>
      <c r="L6" s="57"/>
    </row>
    <row r="7" spans="10:12" ht="16.5">
      <c r="J7" s="4" t="s">
        <v>293</v>
      </c>
      <c r="K7" s="57"/>
      <c r="L7" s="57"/>
    </row>
    <row r="8" spans="10:12" ht="16.5">
      <c r="J8" s="4" t="s">
        <v>388</v>
      </c>
      <c r="K8" s="57"/>
      <c r="L8" s="57"/>
    </row>
    <row r="9" ht="15.75"/>
    <row r="10" spans="1:14" ht="15" customHeight="1">
      <c r="A10" s="484" t="s">
        <v>549</v>
      </c>
      <c r="B10" s="484"/>
      <c r="C10" s="484"/>
      <c r="D10" s="484"/>
      <c r="E10" s="484"/>
      <c r="F10" s="484"/>
      <c r="G10" s="484"/>
      <c r="H10" s="484"/>
      <c r="I10" s="484"/>
      <c r="J10" s="484"/>
      <c r="K10" s="59"/>
      <c r="L10" s="59"/>
      <c r="N10" s="60"/>
    </row>
    <row r="11" spans="1:19" s="15" customFormat="1" ht="18.75">
      <c r="A11" s="484" t="s">
        <v>412</v>
      </c>
      <c r="B11" s="484"/>
      <c r="C11" s="484"/>
      <c r="D11" s="484"/>
      <c r="E11" s="484"/>
      <c r="F11" s="484"/>
      <c r="G11" s="484"/>
      <c r="H11" s="484"/>
      <c r="I11" s="484"/>
      <c r="J11" s="484"/>
      <c r="K11" s="61"/>
      <c r="L11" s="61"/>
      <c r="M11" s="62"/>
      <c r="N11" s="63"/>
      <c r="O11" s="62"/>
      <c r="P11" s="62"/>
      <c r="Q11" s="62"/>
      <c r="R11" s="62"/>
      <c r="S11" s="62"/>
    </row>
    <row r="12" spans="1:12" ht="18.75">
      <c r="A12" s="517" t="s">
        <v>294</v>
      </c>
      <c r="B12" s="517"/>
      <c r="C12" s="517"/>
      <c r="D12" s="517"/>
      <c r="E12" s="517"/>
      <c r="F12" s="517"/>
      <c r="G12" s="517"/>
      <c r="H12" s="517"/>
      <c r="I12" s="517"/>
      <c r="J12" s="517"/>
      <c r="K12" s="55"/>
      <c r="L12" s="55"/>
    </row>
    <row r="13" spans="1:14" ht="21" customHeight="1">
      <c r="A13" s="517" t="s">
        <v>523</v>
      </c>
      <c r="B13" s="517"/>
      <c r="C13" s="517"/>
      <c r="D13" s="517"/>
      <c r="E13" s="517"/>
      <c r="F13" s="517"/>
      <c r="G13" s="517"/>
      <c r="H13" s="517"/>
      <c r="I13" s="517"/>
      <c r="J13" s="517"/>
      <c r="K13" s="55"/>
      <c r="L13" s="55"/>
      <c r="N13" s="60"/>
    </row>
    <row r="14" spans="1:19" s="15" customFormat="1" ht="19.5" thickBot="1">
      <c r="A14" s="484" t="s">
        <v>389</v>
      </c>
      <c r="B14" s="484"/>
      <c r="C14" s="484"/>
      <c r="D14" s="484"/>
      <c r="E14" s="484"/>
      <c r="F14" s="484"/>
      <c r="G14" s="484"/>
      <c r="H14" s="484"/>
      <c r="I14" s="484"/>
      <c r="J14" s="484"/>
      <c r="K14" s="61"/>
      <c r="L14" s="61"/>
      <c r="M14" s="62"/>
      <c r="N14" s="62"/>
      <c r="O14" s="62"/>
      <c r="P14" s="62"/>
      <c r="Q14" s="62"/>
      <c r="R14" s="62"/>
      <c r="S14" s="62"/>
    </row>
    <row r="15" spans="1:14" ht="36" customHeight="1">
      <c r="A15" s="485" t="s">
        <v>295</v>
      </c>
      <c r="B15" s="487" t="s">
        <v>296</v>
      </c>
      <c r="C15" s="487" t="s">
        <v>297</v>
      </c>
      <c r="D15" s="487" t="s">
        <v>298</v>
      </c>
      <c r="E15" s="487"/>
      <c r="F15" s="487"/>
      <c r="G15" s="487"/>
      <c r="H15" s="487" t="s">
        <v>299</v>
      </c>
      <c r="I15" s="487" t="s">
        <v>300</v>
      </c>
      <c r="J15" s="489" t="s">
        <v>301</v>
      </c>
      <c r="K15" s="25"/>
      <c r="L15" s="25"/>
      <c r="N15" s="60"/>
    </row>
    <row r="16" spans="1:12" ht="18.75">
      <c r="A16" s="486"/>
      <c r="B16" s="488"/>
      <c r="C16" s="488"/>
      <c r="D16" s="488" t="s">
        <v>302</v>
      </c>
      <c r="E16" s="488" t="s">
        <v>50</v>
      </c>
      <c r="F16" s="488"/>
      <c r="G16" s="488"/>
      <c r="H16" s="488"/>
      <c r="I16" s="488"/>
      <c r="J16" s="490"/>
      <c r="K16" s="25"/>
      <c r="L16" s="25"/>
    </row>
    <row r="17" spans="1:12" ht="57" customHeight="1" thickBot="1">
      <c r="A17" s="518"/>
      <c r="B17" s="511"/>
      <c r="C17" s="511"/>
      <c r="D17" s="511"/>
      <c r="E17" s="236" t="s">
        <v>303</v>
      </c>
      <c r="F17" s="236" t="s">
        <v>304</v>
      </c>
      <c r="G17" s="236" t="s">
        <v>305</v>
      </c>
      <c r="H17" s="511"/>
      <c r="I17" s="511"/>
      <c r="J17" s="512"/>
      <c r="K17" s="25"/>
      <c r="L17" s="25"/>
    </row>
    <row r="18" spans="1:15" ht="19.5" thickBot="1">
      <c r="A18" s="140">
        <v>1</v>
      </c>
      <c r="B18" s="141">
        <v>2</v>
      </c>
      <c r="C18" s="141">
        <v>3</v>
      </c>
      <c r="D18" s="141">
        <v>4</v>
      </c>
      <c r="E18" s="141">
        <v>5</v>
      </c>
      <c r="F18" s="141">
        <v>6</v>
      </c>
      <c r="G18" s="141">
        <v>7</v>
      </c>
      <c r="H18" s="141">
        <v>8</v>
      </c>
      <c r="I18" s="141">
        <v>9</v>
      </c>
      <c r="J18" s="142">
        <v>10</v>
      </c>
      <c r="K18" s="25"/>
      <c r="L18" s="25" t="s">
        <v>510</v>
      </c>
      <c r="M18" s="48" t="s">
        <v>508</v>
      </c>
      <c r="N18" s="49" t="s">
        <v>509</v>
      </c>
      <c r="O18" s="26"/>
    </row>
    <row r="19" spans="1:18" ht="30.75" customHeight="1">
      <c r="A19" s="41"/>
      <c r="B19" s="42" t="s">
        <v>306</v>
      </c>
      <c r="C19" s="143">
        <v>2</v>
      </c>
      <c r="D19" s="144">
        <f>E19+F19+G19</f>
        <v>38205.1282051282</v>
      </c>
      <c r="E19" s="145">
        <f>45975/C19</f>
        <v>22987.5</v>
      </c>
      <c r="F19" s="144"/>
      <c r="G19" s="145">
        <f>E19*K19-385.9201923+2884.615385-2.21002513751-4423.08631406249-1415.25005975001+3205.12820512821</f>
        <v>15217.628205128205</v>
      </c>
      <c r="H19" s="144"/>
      <c r="I19" s="144">
        <v>1.6</v>
      </c>
      <c r="J19" s="146">
        <f>((D19*I19)+(D19))*C19*12</f>
        <v>2384000</v>
      </c>
      <c r="K19" s="50">
        <v>0.6679435</v>
      </c>
      <c r="L19" s="27">
        <f>J19/C19/12</f>
        <v>99333.33333333333</v>
      </c>
      <c r="M19" s="51">
        <v>8520320.51</v>
      </c>
      <c r="N19" s="51">
        <v>16283745.05</v>
      </c>
      <c r="O19" s="51">
        <f>K23-M19-N19</f>
        <v>3519678.889999997</v>
      </c>
      <c r="P19" s="60">
        <f>2184000+200000</f>
        <v>2384000</v>
      </c>
      <c r="Q19" s="65">
        <f>P19-J19</f>
        <v>0</v>
      </c>
      <c r="R19" s="216">
        <f>Q19/2.6/12/C19</f>
        <v>0</v>
      </c>
    </row>
    <row r="20" spans="1:18" ht="30" customHeight="1">
      <c r="A20" s="233"/>
      <c r="B20" s="235" t="s">
        <v>307</v>
      </c>
      <c r="C20" s="147">
        <v>16.5</v>
      </c>
      <c r="D20" s="148">
        <f>E20+F20+G20</f>
        <v>24887.545551670555</v>
      </c>
      <c r="E20" s="149">
        <f>164085.69/C20</f>
        <v>9944.587272727273</v>
      </c>
      <c r="F20" s="148"/>
      <c r="G20" s="149">
        <f>E20*K20+E20*0.2+940.9067058+2146.19103-970.28147+485.62548+1179.3415-805.199744425281+3177.11633644125-1585.411487338-1406.2967072672-88.21974299567</f>
        <v>14942.95827894328</v>
      </c>
      <c r="H20" s="148"/>
      <c r="I20" s="148">
        <v>1.6</v>
      </c>
      <c r="J20" s="239">
        <f>((D20*I20)+(D20))*C20*12</f>
        <v>12812108.450000003</v>
      </c>
      <c r="K20" s="50">
        <v>0.993532326</v>
      </c>
      <c r="L20" s="27">
        <f>J20/C20/12</f>
        <v>64707.61843434345</v>
      </c>
      <c r="M20" s="51"/>
      <c r="N20" s="52"/>
      <c r="O20" s="53"/>
      <c r="P20" s="60">
        <f>13242845.05+369263.4-800000</f>
        <v>12812108.450000001</v>
      </c>
      <c r="Q20" s="65">
        <f>P20-J20</f>
        <v>0</v>
      </c>
      <c r="R20" s="217">
        <f>Q20/2.6/12/C20</f>
        <v>0</v>
      </c>
    </row>
    <row r="21" spans="1:18" ht="24.75" customHeight="1">
      <c r="A21" s="233"/>
      <c r="B21" s="235" t="s">
        <v>308</v>
      </c>
      <c r="C21" s="151">
        <v>12.42</v>
      </c>
      <c r="D21" s="148">
        <f>E21+F21+G21</f>
        <v>14438.963081671387</v>
      </c>
      <c r="E21" s="149">
        <f>74688.52/C21</f>
        <v>6013.568438003221</v>
      </c>
      <c r="F21" s="148"/>
      <c r="G21" s="149">
        <f>E21*K21-140.144654-121.3993214-105.1613088+1032.247409+1800-186.663802382272+1032.2474174536+1470.7398801763-28.624520794195</f>
        <v>8425.394643668167</v>
      </c>
      <c r="H21" s="148"/>
      <c r="I21" s="148">
        <v>1.6</v>
      </c>
      <c r="J21" s="239">
        <f>((D21*I21)+(D21))*C21*12</f>
        <v>5595155.94999999</v>
      </c>
      <c r="K21" s="50">
        <v>0.610644675</v>
      </c>
      <c r="L21" s="27">
        <f>J21/C21/12</f>
        <v>37541.30401234561</v>
      </c>
      <c r="M21" s="51"/>
      <c r="N21" s="52"/>
      <c r="O21" s="53"/>
      <c r="P21" s="60">
        <f>4898691.95+696463.99999999</f>
        <v>5595155.94999999</v>
      </c>
      <c r="Q21" s="65">
        <f>P21-J21</f>
        <v>0</v>
      </c>
      <c r="R21" s="217">
        <f>Q21/2.6/12/C21</f>
        <v>0</v>
      </c>
    </row>
    <row r="22" spans="1:21" ht="26.25" customHeight="1" thickBot="1">
      <c r="A22" s="31"/>
      <c r="B22" s="32" t="s">
        <v>309</v>
      </c>
      <c r="C22" s="152">
        <v>17.27</v>
      </c>
      <c r="D22" s="153">
        <f>E22+F22+G22</f>
        <v>13979.481333422413</v>
      </c>
      <c r="E22" s="154">
        <f>64833.86/C22</f>
        <v>3754.1320208453967</v>
      </c>
      <c r="F22" s="154">
        <f>(3295*1.043/165.5*365*8*35%/12)+(3295*1.043/165.5*12*24/12)</f>
        <v>2266.89695367573</v>
      </c>
      <c r="G22" s="154">
        <f>E22*K22-1319.1793591+1150.6556873+89.08289+912.75-0.585488850736+2803.40597072756-265.328779349298+1113.53614538328</f>
        <v>7958.452358901287</v>
      </c>
      <c r="H22" s="153"/>
      <c r="I22" s="153">
        <v>1.6</v>
      </c>
      <c r="J22" s="155">
        <f>((D22*I22)+(D22))*C22*12</f>
        <v>7532480.049999998</v>
      </c>
      <c r="K22" s="50">
        <v>0.92541106</v>
      </c>
      <c r="L22" s="27">
        <f>J22/C22/12</f>
        <v>36346.65146689827</v>
      </c>
      <c r="M22" s="51"/>
      <c r="N22" s="52"/>
      <c r="O22" s="53"/>
      <c r="P22" s="60">
        <f>5421937.63+1510542.42+600000</f>
        <v>7532480.05</v>
      </c>
      <c r="Q22" s="65">
        <f>P22-J22</f>
        <v>0</v>
      </c>
      <c r="R22" s="217">
        <f>Q22/2.6/12/C22</f>
        <v>0</v>
      </c>
      <c r="T22" s="5"/>
      <c r="U22" s="7"/>
    </row>
    <row r="23" spans="1:17" ht="26.25" customHeight="1" thickBot="1">
      <c r="A23" s="513" t="s">
        <v>310</v>
      </c>
      <c r="B23" s="514"/>
      <c r="C23" s="156">
        <f>SUM(C19:C22)</f>
        <v>48.19</v>
      </c>
      <c r="D23" s="156">
        <f aca="true" t="shared" si="0" ref="D23:I23">SUM(D19:D22)</f>
        <v>91511.11817189257</v>
      </c>
      <c r="E23" s="156">
        <f t="shared" si="0"/>
        <v>42699.78773157589</v>
      </c>
      <c r="F23" s="156">
        <f t="shared" si="0"/>
        <v>2266.89695367573</v>
      </c>
      <c r="G23" s="156">
        <f>SUM(G19:G22)</f>
        <v>46544.43348664094</v>
      </c>
      <c r="H23" s="156">
        <f t="shared" si="0"/>
        <v>0</v>
      </c>
      <c r="I23" s="156">
        <f t="shared" si="0"/>
        <v>6.4</v>
      </c>
      <c r="J23" s="157">
        <f>SUM(J19:J22)</f>
        <v>28323744.449999988</v>
      </c>
      <c r="K23" s="28">
        <v>28323744.45</v>
      </c>
      <c r="L23" s="28"/>
      <c r="M23" s="51"/>
      <c r="N23" s="51"/>
      <c r="O23" s="53"/>
      <c r="P23" s="64">
        <f>SUM(P19:P22)</f>
        <v>28323744.44999999</v>
      </c>
      <c r="Q23" s="65"/>
    </row>
    <row r="24" spans="11:16" ht="15.75">
      <c r="K24" s="54">
        <f>K23-J23</f>
        <v>0</v>
      </c>
      <c r="L24" s="55"/>
      <c r="M24" s="51"/>
      <c r="N24" s="51"/>
      <c r="O24" s="53"/>
      <c r="P24" s="64">
        <f>P23-K23</f>
        <v>0</v>
      </c>
    </row>
    <row r="25" spans="1:15" ht="18" customHeight="1">
      <c r="A25" s="498" t="s">
        <v>390</v>
      </c>
      <c r="B25" s="498"/>
      <c r="C25" s="498"/>
      <c r="D25" s="498"/>
      <c r="E25" s="498"/>
      <c r="F25" s="498"/>
      <c r="G25" s="8"/>
      <c r="K25" s="58"/>
      <c r="L25" s="58"/>
      <c r="N25" s="66"/>
      <c r="O25" s="67"/>
    </row>
    <row r="26" spans="14:16" ht="16.5" thickBot="1">
      <c r="N26" s="60"/>
      <c r="O26" s="67"/>
      <c r="P26" s="60"/>
    </row>
    <row r="27" spans="1:17" ht="123" customHeight="1" thickBot="1">
      <c r="A27" s="158" t="s">
        <v>295</v>
      </c>
      <c r="B27" s="240" t="s">
        <v>311</v>
      </c>
      <c r="C27" s="240" t="s">
        <v>312</v>
      </c>
      <c r="D27" s="240" t="s">
        <v>313</v>
      </c>
      <c r="E27" s="240" t="s">
        <v>314</v>
      </c>
      <c r="F27" s="241" t="s">
        <v>403</v>
      </c>
      <c r="N27" s="60"/>
      <c r="O27" s="67"/>
      <c r="P27" s="69"/>
      <c r="Q27" s="60">
        <f>K23-P20-P19</f>
        <v>13127635.999999998</v>
      </c>
    </row>
    <row r="28" spans="1:16" ht="19.5" thickBot="1">
      <c r="A28" s="140">
        <v>1</v>
      </c>
      <c r="B28" s="141">
        <v>2</v>
      </c>
      <c r="C28" s="141">
        <v>3</v>
      </c>
      <c r="D28" s="141">
        <v>4</v>
      </c>
      <c r="E28" s="141">
        <v>5</v>
      </c>
      <c r="F28" s="142">
        <v>6</v>
      </c>
      <c r="J28" s="9"/>
      <c r="K28" s="70"/>
      <c r="L28" s="70"/>
      <c r="O28" s="67"/>
      <c r="P28" s="60"/>
    </row>
    <row r="29" spans="1:17" ht="19.5" thickBot="1">
      <c r="A29" s="33">
        <v>1</v>
      </c>
      <c r="B29" s="34"/>
      <c r="C29" s="35">
        <v>0</v>
      </c>
      <c r="D29" s="35">
        <v>0</v>
      </c>
      <c r="E29" s="35">
        <v>0</v>
      </c>
      <c r="F29" s="36">
        <f>C29*D29*E29</f>
        <v>0</v>
      </c>
      <c r="O29" s="67"/>
      <c r="Q29" s="60">
        <f>Q27-P22-P21</f>
        <v>8.381903171539307E-09</v>
      </c>
    </row>
    <row r="30" spans="1:15" ht="19.5" thickBot="1">
      <c r="A30" s="158"/>
      <c r="B30" s="238" t="s">
        <v>310</v>
      </c>
      <c r="C30" s="238" t="s">
        <v>315</v>
      </c>
      <c r="D30" s="238" t="s">
        <v>315</v>
      </c>
      <c r="E30" s="238" t="s">
        <v>315</v>
      </c>
      <c r="F30" s="162">
        <f>F29</f>
        <v>0</v>
      </c>
      <c r="N30" s="71"/>
      <c r="O30" s="67"/>
    </row>
    <row r="31" spans="14:15" ht="15.75">
      <c r="N31" s="72"/>
      <c r="O31" s="67"/>
    </row>
    <row r="32" spans="1:15" ht="19.5" thickBot="1">
      <c r="A32" s="498" t="s">
        <v>391</v>
      </c>
      <c r="B32" s="498"/>
      <c r="C32" s="498"/>
      <c r="D32" s="498"/>
      <c r="E32" s="498"/>
      <c r="F32" s="498"/>
      <c r="K32" s="58"/>
      <c r="L32" s="58"/>
      <c r="O32" s="67"/>
    </row>
    <row r="33" spans="1:19" s="21" customFormat="1" ht="66.75" customHeight="1" thickBot="1">
      <c r="A33" s="158" t="s">
        <v>295</v>
      </c>
      <c r="B33" s="240" t="s">
        <v>311</v>
      </c>
      <c r="C33" s="240" t="s">
        <v>316</v>
      </c>
      <c r="D33" s="240" t="s">
        <v>317</v>
      </c>
      <c r="E33" s="240" t="s">
        <v>318</v>
      </c>
      <c r="F33" s="241" t="s">
        <v>403</v>
      </c>
      <c r="G33" s="1"/>
      <c r="H33" s="1"/>
      <c r="I33" s="1"/>
      <c r="J33" s="1"/>
      <c r="K33" s="73"/>
      <c r="L33" s="73"/>
      <c r="M33" s="73"/>
      <c r="N33" s="74"/>
      <c r="O33" s="75"/>
      <c r="P33" s="76"/>
      <c r="Q33" s="73"/>
      <c r="R33" s="73"/>
      <c r="S33" s="73"/>
    </row>
    <row r="34" spans="1:19" s="21" customFormat="1" ht="19.5" thickBot="1">
      <c r="A34" s="140">
        <v>1</v>
      </c>
      <c r="B34" s="141">
        <v>2</v>
      </c>
      <c r="C34" s="141">
        <v>3</v>
      </c>
      <c r="D34" s="141">
        <v>4</v>
      </c>
      <c r="E34" s="141">
        <v>5</v>
      </c>
      <c r="F34" s="142">
        <v>6</v>
      </c>
      <c r="G34" s="1"/>
      <c r="H34" s="1"/>
      <c r="I34" s="1"/>
      <c r="J34" s="1"/>
      <c r="K34" s="73"/>
      <c r="L34" s="73"/>
      <c r="M34" s="73"/>
      <c r="N34" s="73"/>
      <c r="O34" s="73"/>
      <c r="P34" s="73"/>
      <c r="Q34" s="73"/>
      <c r="R34" s="73"/>
      <c r="S34" s="73"/>
    </row>
    <row r="35" spans="1:19" s="21" customFormat="1" ht="19.5" thickBot="1">
      <c r="A35" s="158"/>
      <c r="B35" s="493" t="s">
        <v>442</v>
      </c>
      <c r="C35" s="494"/>
      <c r="D35" s="494"/>
      <c r="E35" s="494"/>
      <c r="F35" s="495"/>
      <c r="G35" s="1"/>
      <c r="H35" s="1"/>
      <c r="I35" s="1"/>
      <c r="J35" s="1"/>
      <c r="K35" s="73"/>
      <c r="L35" s="73"/>
      <c r="M35" s="73"/>
      <c r="N35" s="73"/>
      <c r="O35" s="73"/>
      <c r="P35" s="73"/>
      <c r="Q35" s="73"/>
      <c r="R35" s="73"/>
      <c r="S35" s="73"/>
    </row>
    <row r="36" spans="1:19" s="21" customFormat="1" ht="18.75">
      <c r="A36" s="41">
        <v>1</v>
      </c>
      <c r="B36" s="42" t="s">
        <v>319</v>
      </c>
      <c r="C36" s="42">
        <v>1</v>
      </c>
      <c r="D36" s="42">
        <v>12</v>
      </c>
      <c r="E36" s="163">
        <v>90</v>
      </c>
      <c r="F36" s="103">
        <f>C36*D36*E36</f>
        <v>1080</v>
      </c>
      <c r="G36" s="1"/>
      <c r="H36" s="1"/>
      <c r="I36" s="1"/>
      <c r="J36" s="1"/>
      <c r="K36" s="77"/>
      <c r="L36" s="77"/>
      <c r="M36" s="73"/>
      <c r="N36" s="78"/>
      <c r="O36" s="73"/>
      <c r="P36" s="79"/>
      <c r="Q36" s="73"/>
      <c r="R36" s="80"/>
      <c r="S36" s="73"/>
    </row>
    <row r="37" spans="1:19" s="21" customFormat="1" ht="19.5" thickBot="1">
      <c r="A37" s="31">
        <v>2</v>
      </c>
      <c r="B37" s="32" t="s">
        <v>511</v>
      </c>
      <c r="C37" s="32"/>
      <c r="D37" s="32"/>
      <c r="E37" s="164"/>
      <c r="F37" s="105">
        <f>E37</f>
        <v>0</v>
      </c>
      <c r="G37" s="1"/>
      <c r="H37" s="1"/>
      <c r="I37" s="1"/>
      <c r="J37" s="1"/>
      <c r="K37" s="73"/>
      <c r="L37" s="73"/>
      <c r="M37" s="73"/>
      <c r="N37" s="73"/>
      <c r="O37" s="73"/>
      <c r="P37" s="73"/>
      <c r="Q37" s="73"/>
      <c r="R37" s="73"/>
      <c r="S37" s="73"/>
    </row>
    <row r="38" spans="1:19" s="21" customFormat="1" ht="22.5" customHeight="1" thickBot="1">
      <c r="A38" s="158"/>
      <c r="B38" s="493" t="s">
        <v>444</v>
      </c>
      <c r="C38" s="494"/>
      <c r="D38" s="494"/>
      <c r="E38" s="494"/>
      <c r="F38" s="495"/>
      <c r="G38" s="1"/>
      <c r="H38" s="1"/>
      <c r="I38" s="1"/>
      <c r="J38" s="1"/>
      <c r="K38" s="73"/>
      <c r="L38" s="73"/>
      <c r="M38" s="73"/>
      <c r="N38" s="73"/>
      <c r="O38" s="73"/>
      <c r="P38" s="73"/>
      <c r="Q38" s="73"/>
      <c r="R38" s="73"/>
      <c r="S38" s="73"/>
    </row>
    <row r="39" spans="1:19" s="21" customFormat="1" ht="19.5" thickBot="1">
      <c r="A39" s="33">
        <v>1</v>
      </c>
      <c r="B39" s="34" t="s">
        <v>433</v>
      </c>
      <c r="C39" s="34"/>
      <c r="D39" s="34"/>
      <c r="E39" s="35"/>
      <c r="F39" s="114">
        <v>1000000</v>
      </c>
      <c r="G39" s="1"/>
      <c r="H39" s="1"/>
      <c r="I39" s="1"/>
      <c r="J39" s="1"/>
      <c r="K39" s="73"/>
      <c r="L39" s="73"/>
      <c r="M39" s="73"/>
      <c r="N39" s="73"/>
      <c r="O39" s="73"/>
      <c r="P39" s="73"/>
      <c r="Q39" s="73"/>
      <c r="R39" s="73"/>
      <c r="S39" s="73"/>
    </row>
    <row r="40" spans="1:19" s="21" customFormat="1" ht="19.5" thickBot="1">
      <c r="A40" s="158"/>
      <c r="B40" s="238" t="s">
        <v>310</v>
      </c>
      <c r="C40" s="238" t="s">
        <v>315</v>
      </c>
      <c r="D40" s="238" t="s">
        <v>315</v>
      </c>
      <c r="E40" s="238" t="s">
        <v>315</v>
      </c>
      <c r="F40" s="165">
        <f>F37+F36+F39</f>
        <v>1001080</v>
      </c>
      <c r="G40" s="1"/>
      <c r="H40" s="1"/>
      <c r="I40" s="1"/>
      <c r="J40" s="1"/>
      <c r="K40" s="73"/>
      <c r="L40" s="73"/>
      <c r="M40" s="73"/>
      <c r="N40" s="73"/>
      <c r="O40" s="73"/>
      <c r="P40" s="73"/>
      <c r="Q40" s="73"/>
      <c r="R40" s="73"/>
      <c r="S40" s="73"/>
    </row>
    <row r="41" spans="1:14" ht="48" customHeight="1" thickBot="1">
      <c r="A41" s="509" t="s">
        <v>413</v>
      </c>
      <c r="B41" s="509"/>
      <c r="C41" s="509"/>
      <c r="D41" s="509"/>
      <c r="E41" s="509"/>
      <c r="F41" s="509"/>
      <c r="G41" s="166"/>
      <c r="K41" s="58"/>
      <c r="L41" s="58"/>
      <c r="N41" s="60"/>
    </row>
    <row r="42" spans="1:14" ht="59.25" customHeight="1" thickBot="1">
      <c r="A42" s="158" t="s">
        <v>295</v>
      </c>
      <c r="B42" s="240" t="s">
        <v>320</v>
      </c>
      <c r="C42" s="240" t="s">
        <v>321</v>
      </c>
      <c r="D42" s="241" t="s">
        <v>322</v>
      </c>
      <c r="N42" s="81"/>
    </row>
    <row r="43" spans="1:4" ht="19.5" thickBot="1">
      <c r="A43" s="158">
        <v>1</v>
      </c>
      <c r="B43" s="240">
        <v>2</v>
      </c>
      <c r="C43" s="240">
        <v>3</v>
      </c>
      <c r="D43" s="241">
        <v>4</v>
      </c>
    </row>
    <row r="44" spans="1:4" ht="45" customHeight="1">
      <c r="A44" s="41">
        <v>1</v>
      </c>
      <c r="B44" s="167" t="s">
        <v>323</v>
      </c>
      <c r="C44" s="42" t="s">
        <v>315</v>
      </c>
      <c r="D44" s="146">
        <f>D45+D47</f>
        <v>6272656.505100002</v>
      </c>
    </row>
    <row r="45" spans="1:4" ht="18.75">
      <c r="A45" s="486" t="s">
        <v>324</v>
      </c>
      <c r="B45" s="168" t="s">
        <v>50</v>
      </c>
      <c r="C45" s="488" t="s">
        <v>43</v>
      </c>
      <c r="D45" s="510">
        <f>K50-D48-D49</f>
        <v>6272656.505100002</v>
      </c>
    </row>
    <row r="46" spans="1:15" ht="18.75">
      <c r="A46" s="486"/>
      <c r="B46" s="94" t="s">
        <v>325</v>
      </c>
      <c r="C46" s="488"/>
      <c r="D46" s="510"/>
      <c r="K46" s="70"/>
      <c r="L46" s="70"/>
      <c r="M46" s="60"/>
      <c r="N46" s="60"/>
      <c r="O46" s="60"/>
    </row>
    <row r="47" spans="1:15" ht="18.75">
      <c r="A47" s="233" t="s">
        <v>326</v>
      </c>
      <c r="B47" s="94" t="s">
        <v>327</v>
      </c>
      <c r="C47" s="148" t="s">
        <v>43</v>
      </c>
      <c r="D47" s="239">
        <v>0</v>
      </c>
      <c r="K47" s="70"/>
      <c r="L47" s="70"/>
      <c r="M47" s="60"/>
      <c r="N47" s="60"/>
      <c r="O47" s="60"/>
    </row>
    <row r="48" spans="1:15" ht="38.25" customHeight="1">
      <c r="A48" s="233">
        <v>2</v>
      </c>
      <c r="B48" s="169" t="s">
        <v>328</v>
      </c>
      <c r="C48" s="235" t="s">
        <v>315</v>
      </c>
      <c r="D48" s="239">
        <f>C49*3.1%</f>
        <v>878036.0779499996</v>
      </c>
      <c r="K48" s="70"/>
      <c r="L48" s="70"/>
      <c r="M48" s="60"/>
      <c r="N48" s="60"/>
      <c r="O48" s="60"/>
    </row>
    <row r="49" spans="1:15" ht="42.75" customHeight="1" thickBot="1">
      <c r="A49" s="31">
        <v>3</v>
      </c>
      <c r="B49" s="170" t="s">
        <v>329</v>
      </c>
      <c r="C49" s="153">
        <f>J23</f>
        <v>28323744.449999988</v>
      </c>
      <c r="D49" s="155">
        <f>C49*5.1%</f>
        <v>1444510.9669499993</v>
      </c>
      <c r="K49" s="89"/>
      <c r="L49" s="70"/>
      <c r="M49" s="60"/>
      <c r="N49" s="60"/>
      <c r="O49" s="60"/>
    </row>
    <row r="50" spans="1:15" ht="20.25" customHeight="1" thickBot="1">
      <c r="A50" s="158"/>
      <c r="B50" s="238" t="s">
        <v>310</v>
      </c>
      <c r="C50" s="238" t="s">
        <v>315</v>
      </c>
      <c r="D50" s="157">
        <f>D45+D48+D49</f>
        <v>8595203.55</v>
      </c>
      <c r="K50" s="90">
        <v>8595203.55</v>
      </c>
      <c r="L50" s="70">
        <f>K50-D50</f>
        <v>0</v>
      </c>
      <c r="M50" s="60"/>
      <c r="N50" s="60"/>
      <c r="O50" s="60"/>
    </row>
    <row r="51" spans="1:15" ht="15.75" customHeight="1">
      <c r="A51" s="498" t="s">
        <v>392</v>
      </c>
      <c r="B51" s="498"/>
      <c r="C51" s="498"/>
      <c r="D51" s="498"/>
      <c r="E51" s="498"/>
      <c r="F51" s="498"/>
      <c r="K51" s="91"/>
      <c r="L51" s="60"/>
      <c r="M51" s="60"/>
      <c r="N51" s="60"/>
      <c r="O51" s="60"/>
    </row>
    <row r="52" spans="1:15" ht="18.75">
      <c r="A52" s="483" t="s">
        <v>330</v>
      </c>
      <c r="B52" s="483"/>
      <c r="C52" s="483"/>
      <c r="D52" s="483"/>
      <c r="E52" s="483"/>
      <c r="F52" s="483"/>
      <c r="K52" s="70"/>
      <c r="L52" s="70"/>
      <c r="M52" s="60"/>
      <c r="N52" s="60"/>
      <c r="O52" s="60"/>
    </row>
    <row r="53" spans="1:15" ht="19.5" thickBot="1">
      <c r="A53" s="483" t="s">
        <v>331</v>
      </c>
      <c r="B53" s="483"/>
      <c r="C53" s="483"/>
      <c r="D53" s="483"/>
      <c r="E53" s="483"/>
      <c r="F53" s="483"/>
      <c r="K53" s="70"/>
      <c r="L53" s="70"/>
      <c r="M53" s="60"/>
      <c r="N53" s="60"/>
      <c r="O53" s="60"/>
    </row>
    <row r="54" spans="1:15" ht="74.25" customHeight="1" thickBot="1">
      <c r="A54" s="158" t="s">
        <v>295</v>
      </c>
      <c r="B54" s="240" t="s">
        <v>0</v>
      </c>
      <c r="C54" s="240" t="s">
        <v>332</v>
      </c>
      <c r="D54" s="240" t="s">
        <v>333</v>
      </c>
      <c r="E54" s="241" t="s">
        <v>404</v>
      </c>
      <c r="K54" s="70"/>
      <c r="L54" s="70"/>
      <c r="M54" s="60"/>
      <c r="N54" s="60"/>
      <c r="O54" s="60"/>
    </row>
    <row r="55" spans="1:15" ht="19.5" thickBot="1">
      <c r="A55" s="158">
        <v>1</v>
      </c>
      <c r="B55" s="240">
        <v>2</v>
      </c>
      <c r="C55" s="240">
        <v>3</v>
      </c>
      <c r="D55" s="240">
        <v>4</v>
      </c>
      <c r="E55" s="241">
        <v>5</v>
      </c>
      <c r="K55" s="70"/>
      <c r="L55" s="70"/>
      <c r="M55" s="60"/>
      <c r="N55" s="60"/>
      <c r="O55" s="60"/>
    </row>
    <row r="56" spans="1:15" ht="38.25" thickBot="1">
      <c r="A56" s="33"/>
      <c r="B56" s="34" t="s">
        <v>334</v>
      </c>
      <c r="C56" s="113">
        <v>0</v>
      </c>
      <c r="D56" s="113">
        <v>0</v>
      </c>
      <c r="E56" s="114">
        <v>0</v>
      </c>
      <c r="K56" s="70"/>
      <c r="L56" s="70"/>
      <c r="M56" s="60"/>
      <c r="N56" s="60"/>
      <c r="O56" s="60"/>
    </row>
    <row r="57" spans="1:15" ht="19.5" thickBot="1">
      <c r="A57" s="158"/>
      <c r="B57" s="238" t="s">
        <v>310</v>
      </c>
      <c r="C57" s="171" t="s">
        <v>315</v>
      </c>
      <c r="D57" s="171" t="s">
        <v>315</v>
      </c>
      <c r="E57" s="165">
        <f>E56</f>
        <v>0</v>
      </c>
      <c r="K57" s="70"/>
      <c r="L57" s="70"/>
      <c r="M57" s="60"/>
      <c r="N57" s="60"/>
      <c r="O57" s="60"/>
    </row>
    <row r="58" spans="1:15" ht="18.75">
      <c r="A58" s="484" t="s">
        <v>393</v>
      </c>
      <c r="B58" s="484"/>
      <c r="C58" s="484"/>
      <c r="D58" s="484"/>
      <c r="E58" s="484"/>
      <c r="F58" s="484"/>
      <c r="G58" s="484"/>
      <c r="K58" s="60"/>
      <c r="L58" s="60"/>
      <c r="M58" s="60"/>
      <c r="N58" s="60"/>
      <c r="O58" s="60"/>
    </row>
    <row r="59" spans="1:15" ht="18.75">
      <c r="A59" s="483" t="s">
        <v>394</v>
      </c>
      <c r="B59" s="483"/>
      <c r="C59" s="483"/>
      <c r="D59" s="483"/>
      <c r="E59" s="483"/>
      <c r="F59" s="483"/>
      <c r="G59" s="483"/>
      <c r="K59" s="70"/>
      <c r="L59" s="70"/>
      <c r="M59" s="60"/>
      <c r="N59" s="60"/>
      <c r="O59" s="60"/>
    </row>
    <row r="60" spans="1:15" ht="19.5" thickBot="1">
      <c r="A60" s="483" t="s">
        <v>335</v>
      </c>
      <c r="B60" s="483"/>
      <c r="C60" s="483"/>
      <c r="D60" s="483"/>
      <c r="E60" s="483"/>
      <c r="F60" s="483"/>
      <c r="G60" s="483"/>
      <c r="K60" s="70"/>
      <c r="L60" s="70"/>
      <c r="M60" s="60"/>
      <c r="N60" s="60"/>
      <c r="O60" s="60"/>
    </row>
    <row r="61" spans="1:15" ht="128.25" customHeight="1" thickBot="1">
      <c r="A61" s="158" t="s">
        <v>295</v>
      </c>
      <c r="B61" s="240" t="s">
        <v>311</v>
      </c>
      <c r="C61" s="240" t="s">
        <v>336</v>
      </c>
      <c r="D61" s="240" t="s">
        <v>337</v>
      </c>
      <c r="E61" s="241" t="s">
        <v>405</v>
      </c>
      <c r="K61" s="70"/>
      <c r="L61" s="70"/>
      <c r="M61" s="60"/>
      <c r="N61" s="60"/>
      <c r="O61" s="60"/>
    </row>
    <row r="62" spans="1:15" ht="19.5" thickBot="1">
      <c r="A62" s="158">
        <v>1</v>
      </c>
      <c r="B62" s="240">
        <v>2</v>
      </c>
      <c r="C62" s="240">
        <v>3</v>
      </c>
      <c r="D62" s="240">
        <v>4</v>
      </c>
      <c r="E62" s="241">
        <v>5</v>
      </c>
      <c r="K62" s="70"/>
      <c r="L62" s="70"/>
      <c r="M62" s="60"/>
      <c r="N62" s="60"/>
      <c r="O62" s="60"/>
    </row>
    <row r="63" spans="1:15" ht="18.75">
      <c r="A63" s="41">
        <v>1</v>
      </c>
      <c r="B63" s="42" t="s">
        <v>338</v>
      </c>
      <c r="C63" s="172">
        <f>K63</f>
        <v>16197227.272727273</v>
      </c>
      <c r="D63" s="172">
        <v>2.2</v>
      </c>
      <c r="E63" s="173">
        <f>(C63*D63)/100</f>
        <v>356339.00000000006</v>
      </c>
      <c r="H63" s="8"/>
      <c r="K63" s="70">
        <f>356339/0.022</f>
        <v>16197227.272727273</v>
      </c>
      <c r="L63" s="70"/>
      <c r="M63" s="60"/>
      <c r="N63" s="60"/>
      <c r="O63" s="60"/>
    </row>
    <row r="64" spans="1:15" ht="27" customHeight="1" thickBot="1">
      <c r="A64" s="31">
        <v>2</v>
      </c>
      <c r="B64" s="32" t="s">
        <v>339</v>
      </c>
      <c r="C64" s="174">
        <v>14916066.666666666</v>
      </c>
      <c r="D64" s="174">
        <v>1.5</v>
      </c>
      <c r="E64" s="175">
        <f>(C64*D64)/100</f>
        <v>223741</v>
      </c>
      <c r="K64" s="70"/>
      <c r="L64" s="70"/>
      <c r="M64" s="60"/>
      <c r="N64" s="60"/>
      <c r="O64" s="60"/>
    </row>
    <row r="65" spans="1:15" ht="19.5" thickBot="1">
      <c r="A65" s="158"/>
      <c r="B65" s="238" t="s">
        <v>310</v>
      </c>
      <c r="C65" s="171" t="s">
        <v>43</v>
      </c>
      <c r="D65" s="171" t="s">
        <v>315</v>
      </c>
      <c r="E65" s="165">
        <f>E64+E63</f>
        <v>580080</v>
      </c>
      <c r="K65" s="70"/>
      <c r="L65" s="70"/>
      <c r="M65" s="60"/>
      <c r="N65" s="60"/>
      <c r="O65" s="60"/>
    </row>
    <row r="66" spans="1:15" ht="18.75">
      <c r="A66" s="484" t="s">
        <v>395</v>
      </c>
      <c r="B66" s="484"/>
      <c r="C66" s="484"/>
      <c r="D66" s="484"/>
      <c r="E66" s="484"/>
      <c r="K66" s="60"/>
      <c r="L66" s="60"/>
      <c r="M66" s="60"/>
      <c r="N66" s="60"/>
      <c r="O66" s="60"/>
    </row>
    <row r="67" spans="1:15" ht="18.75">
      <c r="A67" s="13" t="s">
        <v>548</v>
      </c>
      <c r="K67" s="70"/>
      <c r="L67" s="70"/>
      <c r="M67" s="60"/>
      <c r="N67" s="60"/>
      <c r="O67" s="60"/>
    </row>
    <row r="68" spans="1:15" ht="18.75">
      <c r="A68" s="231" t="s">
        <v>335</v>
      </c>
      <c r="B68" s="231"/>
      <c r="C68" s="231"/>
      <c r="D68" s="231"/>
      <c r="E68" s="231"/>
      <c r="F68" s="231"/>
      <c r="G68" s="231"/>
      <c r="K68" s="70"/>
      <c r="L68" s="70"/>
      <c r="M68" s="60"/>
      <c r="N68" s="60"/>
      <c r="O68" s="60"/>
    </row>
    <row r="69" spans="1:15" ht="19.5" thickBot="1">
      <c r="A69" s="484" t="s">
        <v>396</v>
      </c>
      <c r="B69" s="484"/>
      <c r="C69" s="484"/>
      <c r="D69" s="484"/>
      <c r="E69" s="484"/>
      <c r="F69" s="484"/>
      <c r="K69" s="60"/>
      <c r="L69" s="60"/>
      <c r="M69" s="60"/>
      <c r="N69" s="60"/>
      <c r="O69" s="60"/>
    </row>
    <row r="70" spans="1:15" ht="64.5" customHeight="1" thickBot="1">
      <c r="A70" s="158" t="s">
        <v>295</v>
      </c>
      <c r="B70" s="240" t="s">
        <v>311</v>
      </c>
      <c r="C70" s="240" t="s">
        <v>340</v>
      </c>
      <c r="D70" s="240" t="s">
        <v>341</v>
      </c>
      <c r="E70" s="240" t="s">
        <v>342</v>
      </c>
      <c r="F70" s="241" t="s">
        <v>403</v>
      </c>
      <c r="K70" s="70"/>
      <c r="L70" s="70"/>
      <c r="M70" s="60"/>
      <c r="N70" s="60"/>
      <c r="O70" s="60"/>
    </row>
    <row r="71" spans="1:11" ht="19.5" thickBot="1">
      <c r="A71" s="158">
        <v>1</v>
      </c>
      <c r="B71" s="240">
        <v>2</v>
      </c>
      <c r="C71" s="240">
        <v>3</v>
      </c>
      <c r="D71" s="240">
        <v>4</v>
      </c>
      <c r="E71" s="240">
        <v>5</v>
      </c>
      <c r="F71" s="241">
        <v>6</v>
      </c>
      <c r="K71" s="83"/>
    </row>
    <row r="72" spans="1:12" ht="28.5" customHeight="1" thickBot="1">
      <c r="A72" s="41">
        <v>1</v>
      </c>
      <c r="B72" s="42" t="s">
        <v>343</v>
      </c>
      <c r="C72" s="42">
        <v>1</v>
      </c>
      <c r="D72" s="42">
        <v>12</v>
      </c>
      <c r="E72" s="176">
        <v>1975.2</v>
      </c>
      <c r="F72" s="103">
        <f>C72*D72*E72</f>
        <v>23702.4</v>
      </c>
      <c r="K72" s="83"/>
      <c r="L72" s="68">
        <f>23702.4/12</f>
        <v>1975.2</v>
      </c>
    </row>
    <row r="73" spans="1:6" ht="18.75" hidden="1">
      <c r="A73" s="31">
        <v>2</v>
      </c>
      <c r="B73" s="32" t="s">
        <v>344</v>
      </c>
      <c r="C73" s="32"/>
      <c r="D73" s="32">
        <v>1</v>
      </c>
      <c r="E73" s="108">
        <v>0</v>
      </c>
      <c r="F73" s="99">
        <f>E73</f>
        <v>0</v>
      </c>
    </row>
    <row r="74" spans="1:6" ht="27.75" customHeight="1" thickBot="1">
      <c r="A74" s="158"/>
      <c r="B74" s="238" t="s">
        <v>310</v>
      </c>
      <c r="C74" s="238" t="s">
        <v>315</v>
      </c>
      <c r="D74" s="238" t="s">
        <v>315</v>
      </c>
      <c r="E74" s="238" t="s">
        <v>315</v>
      </c>
      <c r="F74" s="165">
        <f>F72+F73</f>
        <v>23702.4</v>
      </c>
    </row>
    <row r="75" spans="1:12" ht="30" customHeight="1">
      <c r="A75" s="484" t="s">
        <v>397</v>
      </c>
      <c r="B75" s="484"/>
      <c r="C75" s="484"/>
      <c r="D75" s="484"/>
      <c r="E75" s="484"/>
      <c r="F75" s="484"/>
      <c r="K75" s="58"/>
      <c r="L75" s="58"/>
    </row>
    <row r="76" ht="16.5" thickBot="1"/>
    <row r="77" spans="1:5" ht="38.25" thickBot="1">
      <c r="A77" s="158" t="s">
        <v>295</v>
      </c>
      <c r="B77" s="240" t="s">
        <v>311</v>
      </c>
      <c r="C77" s="240" t="s">
        <v>345</v>
      </c>
      <c r="D77" s="240" t="s">
        <v>346</v>
      </c>
      <c r="E77" s="241" t="s">
        <v>406</v>
      </c>
    </row>
    <row r="78" spans="1:5" ht="19.5" thickBot="1">
      <c r="A78" s="158">
        <v>1</v>
      </c>
      <c r="B78" s="240">
        <v>2</v>
      </c>
      <c r="C78" s="240">
        <v>3</v>
      </c>
      <c r="D78" s="240">
        <v>4</v>
      </c>
      <c r="E78" s="241">
        <v>5</v>
      </c>
    </row>
    <row r="79" spans="1:5" ht="19.5" thickBot="1">
      <c r="A79" s="33">
        <v>1</v>
      </c>
      <c r="B79" s="34" t="s">
        <v>503</v>
      </c>
      <c r="C79" s="92">
        <v>0</v>
      </c>
      <c r="D79" s="92">
        <v>0</v>
      </c>
      <c r="E79" s="93">
        <f>C79*D79</f>
        <v>0</v>
      </c>
    </row>
    <row r="80" spans="1:5" ht="19.5" thickBot="1">
      <c r="A80" s="158"/>
      <c r="B80" s="238" t="s">
        <v>310</v>
      </c>
      <c r="C80" s="177">
        <f>C79</f>
        <v>0</v>
      </c>
      <c r="D80" s="177">
        <f>D79</f>
        <v>0</v>
      </c>
      <c r="E80" s="157">
        <f>E79</f>
        <v>0</v>
      </c>
    </row>
    <row r="81" spans="1:12" ht="33" customHeight="1" thickBot="1">
      <c r="A81" s="484" t="s">
        <v>398</v>
      </c>
      <c r="B81" s="484"/>
      <c r="C81" s="484"/>
      <c r="D81" s="484"/>
      <c r="E81" s="484"/>
      <c r="F81" s="484"/>
      <c r="K81" s="58"/>
      <c r="L81" s="58"/>
    </row>
    <row r="82" spans="1:7" ht="61.5" customHeight="1" thickBot="1">
      <c r="A82" s="158" t="s">
        <v>295</v>
      </c>
      <c r="B82" s="240" t="s">
        <v>0</v>
      </c>
      <c r="C82" s="240" t="s">
        <v>347</v>
      </c>
      <c r="D82" s="240" t="s">
        <v>348</v>
      </c>
      <c r="E82" s="240" t="s">
        <v>349</v>
      </c>
      <c r="F82" s="240" t="s">
        <v>350</v>
      </c>
      <c r="G82" s="241" t="s">
        <v>407</v>
      </c>
    </row>
    <row r="83" spans="1:13" ht="19.5" thickBot="1">
      <c r="A83" s="158">
        <v>1</v>
      </c>
      <c r="B83" s="240">
        <v>2</v>
      </c>
      <c r="C83" s="240">
        <v>3</v>
      </c>
      <c r="D83" s="240">
        <v>4</v>
      </c>
      <c r="E83" s="240">
        <v>5</v>
      </c>
      <c r="F83" s="240">
        <v>6</v>
      </c>
      <c r="G83" s="241">
        <v>7</v>
      </c>
      <c r="K83" s="70"/>
      <c r="L83" s="70"/>
      <c r="M83" s="60"/>
    </row>
    <row r="84" spans="1:16" ht="25.5" customHeight="1">
      <c r="A84" s="41">
        <v>1</v>
      </c>
      <c r="B84" s="42" t="s">
        <v>351</v>
      </c>
      <c r="C84" s="163" t="s">
        <v>352</v>
      </c>
      <c r="D84" s="144">
        <v>173.35</v>
      </c>
      <c r="E84" s="144">
        <f aca="true" t="shared" si="1" ref="E84:E89">P84</f>
        <v>8957.907355062014</v>
      </c>
      <c r="F84" s="144"/>
      <c r="G84" s="146">
        <f aca="true" t="shared" si="2" ref="G84:G90">D84*E84</f>
        <v>1552853.24</v>
      </c>
      <c r="K84" s="70"/>
      <c r="L84" s="70"/>
      <c r="M84" s="60"/>
      <c r="N84" s="82">
        <v>1552.85324</v>
      </c>
      <c r="O84" s="82">
        <f aca="true" t="shared" si="3" ref="O84:O90">N84*1000</f>
        <v>1552853.24</v>
      </c>
      <c r="P84" s="84">
        <f aca="true" t="shared" si="4" ref="P84:P89">O84/D84</f>
        <v>8957.907355062014</v>
      </c>
    </row>
    <row r="85" spans="1:16" ht="27" customHeight="1">
      <c r="A85" s="233">
        <v>2</v>
      </c>
      <c r="B85" s="235" t="s">
        <v>353</v>
      </c>
      <c r="C85" s="178" t="s">
        <v>352</v>
      </c>
      <c r="D85" s="148">
        <v>124.67</v>
      </c>
      <c r="E85" s="148">
        <f t="shared" si="1"/>
        <v>9258.364482233095</v>
      </c>
      <c r="F85" s="148"/>
      <c r="G85" s="239">
        <f t="shared" si="2"/>
        <v>1154240.3</v>
      </c>
      <c r="K85" s="70"/>
      <c r="L85" s="70"/>
      <c r="M85" s="60"/>
      <c r="N85" s="82">
        <v>1154.2403</v>
      </c>
      <c r="O85" s="82">
        <f t="shared" si="3"/>
        <v>1154240.3</v>
      </c>
      <c r="P85" s="84">
        <f t="shared" si="4"/>
        <v>9258.364482233095</v>
      </c>
    </row>
    <row r="86" spans="1:16" ht="28.5" customHeight="1">
      <c r="A86" s="233">
        <v>3</v>
      </c>
      <c r="B86" s="235" t="s">
        <v>354</v>
      </c>
      <c r="C86" s="178" t="s">
        <v>355</v>
      </c>
      <c r="D86" s="148">
        <v>52111</v>
      </c>
      <c r="E86" s="148">
        <f t="shared" si="1"/>
        <v>8.369748997332616</v>
      </c>
      <c r="F86" s="148"/>
      <c r="G86" s="239">
        <f t="shared" si="2"/>
        <v>436155.98999999993</v>
      </c>
      <c r="K86" s="70"/>
      <c r="L86" s="70"/>
      <c r="M86" s="60"/>
      <c r="N86" s="82">
        <v>436.15599</v>
      </c>
      <c r="O86" s="82">
        <f t="shared" si="3"/>
        <v>436155.99</v>
      </c>
      <c r="P86" s="84">
        <f>O86/D86</f>
        <v>8.369748997332616</v>
      </c>
    </row>
    <row r="87" spans="1:16" ht="20.25" customHeight="1">
      <c r="A87" s="233">
        <v>4</v>
      </c>
      <c r="B87" s="235" t="s">
        <v>356</v>
      </c>
      <c r="C87" s="178" t="s">
        <v>357</v>
      </c>
      <c r="D87" s="148">
        <v>1254</v>
      </c>
      <c r="E87" s="148">
        <f t="shared" si="1"/>
        <v>64.91143540669857</v>
      </c>
      <c r="F87" s="148"/>
      <c r="G87" s="307">
        <f t="shared" si="2"/>
        <v>81398.94000000002</v>
      </c>
      <c r="K87" s="70"/>
      <c r="L87" s="70"/>
      <c r="M87" s="60"/>
      <c r="N87" s="82">
        <v>81.39894</v>
      </c>
      <c r="O87" s="82">
        <f t="shared" si="3"/>
        <v>81398.94</v>
      </c>
      <c r="P87" s="84">
        <f t="shared" si="4"/>
        <v>64.91143540669857</v>
      </c>
    </row>
    <row r="88" spans="1:16" ht="21.75" customHeight="1">
      <c r="A88" s="233">
        <v>5</v>
      </c>
      <c r="B88" s="235" t="s">
        <v>358</v>
      </c>
      <c r="C88" s="178" t="s">
        <v>357</v>
      </c>
      <c r="D88" s="148">
        <v>2160.61</v>
      </c>
      <c r="E88" s="148">
        <f t="shared" si="1"/>
        <v>41.75021868824082</v>
      </c>
      <c r="F88" s="148"/>
      <c r="G88" s="307">
        <f t="shared" si="2"/>
        <v>90205.94</v>
      </c>
      <c r="K88" s="70"/>
      <c r="L88" s="70"/>
      <c r="M88" s="60"/>
      <c r="N88" s="82">
        <v>90.20594</v>
      </c>
      <c r="O88" s="82">
        <f t="shared" si="3"/>
        <v>90205.94</v>
      </c>
      <c r="P88" s="84">
        <f t="shared" si="4"/>
        <v>41.75021868824082</v>
      </c>
    </row>
    <row r="89" spans="1:16" ht="21.75" customHeight="1">
      <c r="A89" s="31">
        <v>6</v>
      </c>
      <c r="B89" s="32" t="s">
        <v>359</v>
      </c>
      <c r="C89" s="164" t="s">
        <v>357</v>
      </c>
      <c r="D89" s="153">
        <v>906.61</v>
      </c>
      <c r="E89" s="153">
        <f t="shared" si="1"/>
        <v>65.00978369971652</v>
      </c>
      <c r="F89" s="153"/>
      <c r="G89" s="308">
        <f t="shared" si="2"/>
        <v>58938.52</v>
      </c>
      <c r="K89" s="70"/>
      <c r="L89" s="70"/>
      <c r="M89" s="60"/>
      <c r="N89" s="82">
        <v>58.93852</v>
      </c>
      <c r="O89" s="82">
        <f t="shared" si="3"/>
        <v>58938.52</v>
      </c>
      <c r="P89" s="84">
        <f t="shared" si="4"/>
        <v>65.00978369971652</v>
      </c>
    </row>
    <row r="90" spans="1:16" ht="21.75" customHeight="1" thickBot="1">
      <c r="A90" s="31">
        <v>7</v>
      </c>
      <c r="B90" s="32" t="s">
        <v>512</v>
      </c>
      <c r="C90" s="164" t="s">
        <v>357</v>
      </c>
      <c r="D90" s="153">
        <v>182.4</v>
      </c>
      <c r="E90" s="153">
        <f>P90</f>
        <v>488.58497807017545</v>
      </c>
      <c r="F90" s="153"/>
      <c r="G90" s="155">
        <f t="shared" si="2"/>
        <v>89117.90000000001</v>
      </c>
      <c r="K90" s="70"/>
      <c r="L90" s="70"/>
      <c r="M90" s="60"/>
      <c r="N90" s="82">
        <v>89.1179</v>
      </c>
      <c r="O90" s="82">
        <f t="shared" si="3"/>
        <v>89117.90000000001</v>
      </c>
      <c r="P90" s="84">
        <f>O90/D90</f>
        <v>488.58497807017545</v>
      </c>
    </row>
    <row r="91" spans="1:13" ht="19.5" thickBot="1">
      <c r="A91" s="158"/>
      <c r="B91" s="179" t="s">
        <v>310</v>
      </c>
      <c r="C91" s="179" t="s">
        <v>315</v>
      </c>
      <c r="D91" s="179" t="s">
        <v>315</v>
      </c>
      <c r="E91" s="179" t="s">
        <v>315</v>
      </c>
      <c r="F91" s="179" t="s">
        <v>315</v>
      </c>
      <c r="G91" s="157">
        <f>G89+G88+G87+G86+G85+G84+G90</f>
        <v>3462910.8299999996</v>
      </c>
      <c r="K91" s="70">
        <f>3462.91083*1000</f>
        <v>3462910.8299999996</v>
      </c>
      <c r="L91" s="70"/>
      <c r="M91" s="60"/>
    </row>
    <row r="92" spans="11:13" ht="15.75">
      <c r="K92" s="70">
        <f>G91-K91</f>
        <v>0</v>
      </c>
      <c r="L92" s="70"/>
      <c r="M92" s="60"/>
    </row>
    <row r="93" spans="1:13" ht="18.75">
      <c r="A93" s="484" t="s">
        <v>399</v>
      </c>
      <c r="B93" s="484"/>
      <c r="C93" s="484"/>
      <c r="D93" s="484"/>
      <c r="E93" s="484"/>
      <c r="F93" s="13"/>
      <c r="K93" s="70"/>
      <c r="L93" s="70"/>
      <c r="M93" s="60"/>
    </row>
    <row r="94" spans="11:13" ht="16.5" thickBot="1">
      <c r="K94" s="70"/>
      <c r="L94" s="70"/>
      <c r="M94" s="60"/>
    </row>
    <row r="95" spans="1:13" ht="48.75" customHeight="1" thickBot="1">
      <c r="A95" s="158" t="s">
        <v>295</v>
      </c>
      <c r="B95" s="240" t="s">
        <v>0</v>
      </c>
      <c r="C95" s="240" t="s">
        <v>360</v>
      </c>
      <c r="D95" s="240" t="s">
        <v>361</v>
      </c>
      <c r="E95" s="241" t="s">
        <v>362</v>
      </c>
      <c r="K95" s="70"/>
      <c r="L95" s="70"/>
      <c r="M95" s="60"/>
    </row>
    <row r="96" spans="1:13" ht="19.5" thickBot="1">
      <c r="A96" s="158">
        <v>1</v>
      </c>
      <c r="B96" s="240">
        <v>2</v>
      </c>
      <c r="C96" s="240">
        <v>3</v>
      </c>
      <c r="D96" s="240">
        <v>4</v>
      </c>
      <c r="E96" s="241">
        <v>5</v>
      </c>
      <c r="K96" s="70"/>
      <c r="L96" s="70"/>
      <c r="M96" s="60"/>
    </row>
    <row r="97" spans="1:13" ht="19.5" thickBot="1">
      <c r="A97" s="33"/>
      <c r="B97" s="34"/>
      <c r="C97" s="34"/>
      <c r="D97" s="34"/>
      <c r="E97" s="93">
        <v>0</v>
      </c>
      <c r="K97" s="70"/>
      <c r="L97" s="70"/>
      <c r="M97" s="60"/>
    </row>
    <row r="98" spans="1:13" ht="19.5" thickBot="1">
      <c r="A98" s="158"/>
      <c r="B98" s="238" t="s">
        <v>310</v>
      </c>
      <c r="C98" s="240" t="s">
        <v>315</v>
      </c>
      <c r="D98" s="240" t="s">
        <v>315</v>
      </c>
      <c r="E98" s="180">
        <f>E97</f>
        <v>0</v>
      </c>
      <c r="K98" s="70"/>
      <c r="L98" s="70"/>
      <c r="M98" s="60"/>
    </row>
    <row r="99" ht="15.75"/>
    <row r="100" spans="1:13" ht="31.5" customHeight="1" thickBot="1">
      <c r="A100" s="498" t="s">
        <v>400</v>
      </c>
      <c r="B100" s="498"/>
      <c r="C100" s="498"/>
      <c r="D100" s="498"/>
      <c r="E100" s="498"/>
      <c r="K100" s="58"/>
      <c r="L100" s="58"/>
      <c r="M100" s="82"/>
    </row>
    <row r="101" spans="1:5" ht="63.75" customHeight="1" thickBot="1">
      <c r="A101" s="96" t="s">
        <v>295</v>
      </c>
      <c r="B101" s="97" t="s">
        <v>311</v>
      </c>
      <c r="C101" s="97" t="s">
        <v>363</v>
      </c>
      <c r="D101" s="97" t="s">
        <v>364</v>
      </c>
      <c r="E101" s="181" t="s">
        <v>365</v>
      </c>
    </row>
    <row r="102" spans="1:5" ht="19.5" thickBot="1">
      <c r="A102" s="158">
        <v>1</v>
      </c>
      <c r="B102" s="240">
        <v>2</v>
      </c>
      <c r="C102" s="240">
        <v>3</v>
      </c>
      <c r="D102" s="240">
        <v>4</v>
      </c>
      <c r="E102" s="241">
        <v>5</v>
      </c>
    </row>
    <row r="103" spans="1:5" ht="19.5" thickBot="1">
      <c r="A103" s="158"/>
      <c r="B103" s="496" t="s">
        <v>442</v>
      </c>
      <c r="C103" s="496"/>
      <c r="D103" s="496"/>
      <c r="E103" s="497"/>
    </row>
    <row r="104" spans="1:5" ht="18.75">
      <c r="A104" s="233">
        <v>1</v>
      </c>
      <c r="B104" s="94" t="s">
        <v>366</v>
      </c>
      <c r="C104" s="235"/>
      <c r="D104" s="235">
        <v>12</v>
      </c>
      <c r="E104" s="309">
        <v>72000</v>
      </c>
    </row>
    <row r="105" spans="1:5" ht="18.75">
      <c r="A105" s="306">
        <v>2</v>
      </c>
      <c r="B105" s="94" t="s">
        <v>367</v>
      </c>
      <c r="C105" s="235"/>
      <c r="D105" s="235">
        <v>12</v>
      </c>
      <c r="E105" s="309">
        <v>8035.2</v>
      </c>
    </row>
    <row r="106" spans="1:5" ht="18.75">
      <c r="A106" s="306">
        <v>3</v>
      </c>
      <c r="B106" s="94" t="s">
        <v>368</v>
      </c>
      <c r="C106" s="235"/>
      <c r="D106" s="235">
        <v>12</v>
      </c>
      <c r="E106" s="309">
        <v>13777.55</v>
      </c>
    </row>
    <row r="107" spans="1:5" ht="23.25" customHeight="1">
      <c r="A107" s="306">
        <v>4</v>
      </c>
      <c r="B107" s="94" t="s">
        <v>369</v>
      </c>
      <c r="C107" s="235"/>
      <c r="D107" s="235">
        <v>12</v>
      </c>
      <c r="E107" s="309">
        <v>30000</v>
      </c>
    </row>
    <row r="108" spans="1:5" ht="18.75">
      <c r="A108" s="306">
        <v>5</v>
      </c>
      <c r="B108" s="94" t="s">
        <v>370</v>
      </c>
      <c r="C108" s="235"/>
      <c r="D108" s="235">
        <v>12</v>
      </c>
      <c r="E108" s="309">
        <v>200000</v>
      </c>
    </row>
    <row r="109" spans="1:5" ht="18.75">
      <c r="A109" s="306">
        <v>6</v>
      </c>
      <c r="B109" s="94" t="s">
        <v>373</v>
      </c>
      <c r="C109" s="235"/>
      <c r="D109" s="235">
        <v>1</v>
      </c>
      <c r="E109" s="309">
        <v>28625.06</v>
      </c>
    </row>
    <row r="110" spans="1:5" ht="18.75">
      <c r="A110" s="306">
        <v>7</v>
      </c>
      <c r="B110" s="94" t="s">
        <v>567</v>
      </c>
      <c r="C110" s="304"/>
      <c r="D110" s="304">
        <v>1</v>
      </c>
      <c r="E110" s="309">
        <v>29731</v>
      </c>
    </row>
    <row r="111" spans="1:5" ht="37.5">
      <c r="A111" s="306">
        <v>8</v>
      </c>
      <c r="B111" s="94" t="s">
        <v>566</v>
      </c>
      <c r="C111" s="304"/>
      <c r="D111" s="304">
        <v>1</v>
      </c>
      <c r="E111" s="309">
        <v>1758.04</v>
      </c>
    </row>
    <row r="112" spans="1:5" ht="18.75">
      <c r="A112" s="306">
        <v>9</v>
      </c>
      <c r="B112" s="94" t="s">
        <v>526</v>
      </c>
      <c r="C112" s="235"/>
      <c r="D112" s="235"/>
      <c r="E112" s="309">
        <v>36600</v>
      </c>
    </row>
    <row r="113" spans="1:5" ht="18.75">
      <c r="A113" s="306">
        <v>10</v>
      </c>
      <c r="B113" s="94" t="s">
        <v>525</v>
      </c>
      <c r="C113" s="235"/>
      <c r="D113" s="235">
        <v>12</v>
      </c>
      <c r="E113" s="309">
        <v>55200</v>
      </c>
    </row>
    <row r="114" spans="1:5" ht="37.5">
      <c r="A114" s="306">
        <v>11</v>
      </c>
      <c r="B114" s="94" t="s">
        <v>371</v>
      </c>
      <c r="C114" s="235"/>
      <c r="D114" s="235">
        <v>12</v>
      </c>
      <c r="E114" s="309">
        <v>10000</v>
      </c>
    </row>
    <row r="115" spans="1:5" ht="18.75">
      <c r="A115" s="306">
        <v>12</v>
      </c>
      <c r="B115" s="94" t="s">
        <v>372</v>
      </c>
      <c r="C115" s="235"/>
      <c r="D115" s="235"/>
      <c r="E115" s="309">
        <f>500000+118920+98364.2-772.43-32652.47</f>
        <v>683859.2999999999</v>
      </c>
    </row>
    <row r="116" spans="1:5" ht="18.75">
      <c r="A116" s="306">
        <v>13</v>
      </c>
      <c r="B116" s="94" t="s">
        <v>501</v>
      </c>
      <c r="C116" s="235"/>
      <c r="D116" s="235"/>
      <c r="E116" s="104">
        <v>32100</v>
      </c>
    </row>
    <row r="117" spans="1:5" ht="18.75">
      <c r="A117" s="306">
        <v>14</v>
      </c>
      <c r="B117" s="94" t="s">
        <v>374</v>
      </c>
      <c r="C117" s="235"/>
      <c r="D117" s="235"/>
      <c r="E117" s="104">
        <v>4000</v>
      </c>
    </row>
    <row r="118" spans="1:5" ht="18.75">
      <c r="A118" s="306">
        <v>15</v>
      </c>
      <c r="B118" s="94" t="s">
        <v>504</v>
      </c>
      <c r="C118" s="235"/>
      <c r="D118" s="235"/>
      <c r="E118" s="104">
        <v>20000</v>
      </c>
    </row>
    <row r="119" spans="1:5" ht="18.75">
      <c r="A119" s="306">
        <v>16</v>
      </c>
      <c r="B119" s="94" t="s">
        <v>500</v>
      </c>
      <c r="C119" s="235"/>
      <c r="D119" s="235"/>
      <c r="E119" s="104">
        <v>20000</v>
      </c>
    </row>
    <row r="120" spans="1:5" ht="18.75">
      <c r="A120" s="306">
        <v>17</v>
      </c>
      <c r="B120" s="94" t="s">
        <v>568</v>
      </c>
      <c r="C120" s="235"/>
      <c r="D120" s="235"/>
      <c r="E120" s="104">
        <f>4000</f>
        <v>4000</v>
      </c>
    </row>
    <row r="121" spans="1:14" ht="18.75">
      <c r="A121" s="306">
        <v>18</v>
      </c>
      <c r="B121" s="94" t="s">
        <v>499</v>
      </c>
      <c r="C121" s="235"/>
      <c r="D121" s="235"/>
      <c r="E121" s="104">
        <v>60000</v>
      </c>
      <c r="K121" s="70"/>
      <c r="L121" s="70"/>
      <c r="M121" s="60"/>
      <c r="N121" s="60"/>
    </row>
    <row r="122" spans="1:14" ht="19.5" thickBot="1">
      <c r="A122" s="306">
        <v>19</v>
      </c>
      <c r="B122" s="98" t="s">
        <v>505</v>
      </c>
      <c r="C122" s="32"/>
      <c r="D122" s="32"/>
      <c r="E122" s="105">
        <f>522309.84+40000+9213.25+45233.76-172043</f>
        <v>444713.8500000001</v>
      </c>
      <c r="K122" s="70"/>
      <c r="L122" s="70"/>
      <c r="M122" s="60"/>
      <c r="N122" s="60"/>
    </row>
    <row r="123" spans="1:14" ht="19.5" thickBot="1">
      <c r="A123" s="158"/>
      <c r="B123" s="182" t="s">
        <v>443</v>
      </c>
      <c r="C123" s="238" t="s">
        <v>43</v>
      </c>
      <c r="D123" s="238" t="s">
        <v>43</v>
      </c>
      <c r="E123" s="165">
        <f>SUM(E104:E122)</f>
        <v>1754400</v>
      </c>
      <c r="K123" s="70">
        <v>1754400</v>
      </c>
      <c r="L123" s="70">
        <f>K123-E123</f>
        <v>0</v>
      </c>
      <c r="M123" s="106"/>
      <c r="N123" s="60"/>
    </row>
    <row r="124" spans="1:14" ht="38.25" customHeight="1" thickBot="1">
      <c r="A124" s="33"/>
      <c r="B124" s="499" t="s">
        <v>444</v>
      </c>
      <c r="C124" s="499"/>
      <c r="D124" s="499"/>
      <c r="E124" s="500"/>
      <c r="K124" s="70"/>
      <c r="L124" s="70"/>
      <c r="M124" s="106"/>
      <c r="N124" s="60"/>
    </row>
    <row r="125" spans="1:14" ht="37.5" customHeight="1" thickBot="1">
      <c r="A125" s="96">
        <v>1</v>
      </c>
      <c r="B125" s="100" t="s">
        <v>558</v>
      </c>
      <c r="C125" s="97"/>
      <c r="D125" s="97"/>
      <c r="E125" s="116">
        <v>8577429</v>
      </c>
      <c r="K125" s="70"/>
      <c r="L125" s="70"/>
      <c r="M125" s="106"/>
      <c r="N125" s="60"/>
    </row>
    <row r="126" spans="1:14" ht="38.25" customHeight="1" thickBot="1">
      <c r="A126" s="158"/>
      <c r="B126" s="182" t="s">
        <v>443</v>
      </c>
      <c r="C126" s="240" t="s">
        <v>43</v>
      </c>
      <c r="D126" s="240" t="s">
        <v>43</v>
      </c>
      <c r="E126" s="165">
        <f>E125</f>
        <v>8577429</v>
      </c>
      <c r="K126" s="70"/>
      <c r="L126" s="70"/>
      <c r="M126" s="106"/>
      <c r="N126" s="60"/>
    </row>
    <row r="127" spans="1:14" ht="38.25" customHeight="1" thickBot="1">
      <c r="A127" s="33"/>
      <c r="B127" s="499" t="s">
        <v>445</v>
      </c>
      <c r="C127" s="499"/>
      <c r="D127" s="499"/>
      <c r="E127" s="500"/>
      <c r="K127" s="70"/>
      <c r="L127" s="70"/>
      <c r="M127" s="106"/>
      <c r="N127" s="60"/>
    </row>
    <row r="128" spans="1:14" ht="38.25" customHeight="1" thickBot="1">
      <c r="A128" s="96">
        <v>1</v>
      </c>
      <c r="B128" s="100"/>
      <c r="C128" s="97"/>
      <c r="D128" s="97"/>
      <c r="E128" s="116">
        <v>0</v>
      </c>
      <c r="K128" s="70"/>
      <c r="L128" s="70"/>
      <c r="M128" s="106"/>
      <c r="N128" s="60"/>
    </row>
    <row r="129" spans="1:13" ht="38.25" customHeight="1" thickBot="1">
      <c r="A129" s="158"/>
      <c r="B129" s="182" t="s">
        <v>443</v>
      </c>
      <c r="C129" s="240" t="s">
        <v>43</v>
      </c>
      <c r="D129" s="240" t="s">
        <v>43</v>
      </c>
      <c r="E129" s="165">
        <f>E128</f>
        <v>0</v>
      </c>
      <c r="M129" s="85"/>
    </row>
    <row r="130" spans="1:14" ht="25.5" customHeight="1" thickBot="1">
      <c r="A130" s="158"/>
      <c r="B130" s="182" t="s">
        <v>446</v>
      </c>
      <c r="C130" s="238" t="s">
        <v>315</v>
      </c>
      <c r="D130" s="238" t="s">
        <v>315</v>
      </c>
      <c r="E130" s="165">
        <f>E129+E126+E123</f>
        <v>10331829</v>
      </c>
      <c r="F130" s="16"/>
      <c r="M130" s="82"/>
      <c r="N130" s="72"/>
    </row>
    <row r="131" spans="1:14" ht="54.75" customHeight="1" thickBot="1">
      <c r="A131" s="498" t="s">
        <v>401</v>
      </c>
      <c r="B131" s="498"/>
      <c r="C131" s="498"/>
      <c r="D131" s="498"/>
      <c r="E131" s="498"/>
      <c r="K131" s="58"/>
      <c r="L131" s="58"/>
      <c r="M131" s="82"/>
      <c r="N131" s="82"/>
    </row>
    <row r="132" spans="1:4" ht="60" customHeight="1" thickBot="1">
      <c r="A132" s="183" t="s">
        <v>295</v>
      </c>
      <c r="B132" s="184" t="s">
        <v>311</v>
      </c>
      <c r="C132" s="184" t="s">
        <v>375</v>
      </c>
      <c r="D132" s="185" t="s">
        <v>376</v>
      </c>
    </row>
    <row r="133" spans="1:4" ht="19.5" thickBot="1">
      <c r="A133" s="183">
        <v>1</v>
      </c>
      <c r="B133" s="184">
        <v>2</v>
      </c>
      <c r="C133" s="184">
        <v>3</v>
      </c>
      <c r="D133" s="185">
        <v>4</v>
      </c>
    </row>
    <row r="134" spans="1:4" ht="19.5" thickBot="1">
      <c r="A134" s="504" t="s">
        <v>442</v>
      </c>
      <c r="B134" s="505"/>
      <c r="C134" s="505"/>
      <c r="D134" s="506"/>
    </row>
    <row r="135" spans="1:4" ht="22.5" customHeight="1">
      <c r="A135" s="41">
        <v>1</v>
      </c>
      <c r="B135" s="102" t="s">
        <v>377</v>
      </c>
      <c r="C135" s="42">
        <v>1</v>
      </c>
      <c r="D135" s="310">
        <v>150121.8</v>
      </c>
    </row>
    <row r="136" spans="1:4" ht="21" customHeight="1">
      <c r="A136" s="41">
        <v>2</v>
      </c>
      <c r="B136" s="94" t="s">
        <v>378</v>
      </c>
      <c r="C136" s="235">
        <v>1</v>
      </c>
      <c r="D136" s="309">
        <v>240000</v>
      </c>
    </row>
    <row r="137" spans="1:4" ht="21" customHeight="1">
      <c r="A137" s="41">
        <v>3</v>
      </c>
      <c r="B137" s="94" t="s">
        <v>502</v>
      </c>
      <c r="C137" s="235">
        <v>1</v>
      </c>
      <c r="D137" s="309">
        <v>84000</v>
      </c>
    </row>
    <row r="138" spans="1:4" ht="21" customHeight="1">
      <c r="A138" s="41">
        <v>4</v>
      </c>
      <c r="B138" s="94" t="s">
        <v>513</v>
      </c>
      <c r="C138" s="235">
        <v>1</v>
      </c>
      <c r="D138" s="309">
        <v>40000</v>
      </c>
    </row>
    <row r="139" spans="1:4" ht="18.75" customHeight="1">
      <c r="A139" s="41">
        <v>5</v>
      </c>
      <c r="B139" s="94" t="s">
        <v>379</v>
      </c>
      <c r="C139" s="235"/>
      <c r="D139" s="309">
        <v>230000</v>
      </c>
    </row>
    <row r="140" spans="1:4" ht="21" customHeight="1">
      <c r="A140" s="41">
        <v>6</v>
      </c>
      <c r="B140" s="94" t="s">
        <v>380</v>
      </c>
      <c r="C140" s="235"/>
      <c r="D140" s="104">
        <v>6000</v>
      </c>
    </row>
    <row r="141" spans="1:4" ht="20.25" customHeight="1">
      <c r="A141" s="41">
        <v>7</v>
      </c>
      <c r="B141" s="94" t="s">
        <v>381</v>
      </c>
      <c r="C141" s="235"/>
      <c r="D141" s="104">
        <v>60000</v>
      </c>
    </row>
    <row r="142" spans="1:4" ht="21" customHeight="1">
      <c r="A142" s="41">
        <v>8</v>
      </c>
      <c r="B142" s="94" t="s">
        <v>529</v>
      </c>
      <c r="C142" s="235"/>
      <c r="D142" s="104">
        <v>15000</v>
      </c>
    </row>
    <row r="143" spans="1:4" ht="19.5" thickBot="1">
      <c r="A143" s="41">
        <v>9</v>
      </c>
      <c r="B143" s="94" t="s">
        <v>524</v>
      </c>
      <c r="C143" s="235">
        <v>1</v>
      </c>
      <c r="D143" s="104">
        <f>35000+2939.04-13000+55600-75060.84</f>
        <v>5478.200000000012</v>
      </c>
    </row>
    <row r="144" spans="1:4" ht="26.25" customHeight="1" hidden="1">
      <c r="A144" s="233"/>
      <c r="B144" s="94"/>
      <c r="C144" s="235"/>
      <c r="D144" s="104"/>
    </row>
    <row r="145" spans="1:4" ht="26.25" customHeight="1" hidden="1" thickBot="1">
      <c r="A145" s="31"/>
      <c r="B145" s="98"/>
      <c r="C145" s="32"/>
      <c r="D145" s="105"/>
    </row>
    <row r="146" spans="1:12" ht="26.25" customHeight="1" thickBot="1">
      <c r="A146" s="183"/>
      <c r="B146" s="186" t="s">
        <v>310</v>
      </c>
      <c r="C146" s="186" t="s">
        <v>315</v>
      </c>
      <c r="D146" s="187">
        <f>SUM(D135:D145)</f>
        <v>830600</v>
      </c>
      <c r="K146" s="68">
        <v>830600</v>
      </c>
      <c r="L146" s="214">
        <f>K146-D146</f>
        <v>0</v>
      </c>
    </row>
    <row r="147" spans="1:4" ht="26.25" customHeight="1" thickBot="1">
      <c r="A147" s="183"/>
      <c r="B147" s="501" t="s">
        <v>444</v>
      </c>
      <c r="C147" s="501"/>
      <c r="D147" s="502"/>
    </row>
    <row r="148" spans="1:4" ht="33" customHeight="1" thickBot="1">
      <c r="A148" s="188">
        <v>1</v>
      </c>
      <c r="B148" s="189"/>
      <c r="C148" s="190"/>
      <c r="D148" s="191"/>
    </row>
    <row r="149" spans="1:4" ht="33" customHeight="1" hidden="1" thickBot="1">
      <c r="A149" s="188"/>
      <c r="B149" s="189"/>
      <c r="C149" s="190"/>
      <c r="D149" s="191"/>
    </row>
    <row r="150" spans="1:4" ht="26.25" customHeight="1" thickBot="1">
      <c r="A150" s="183"/>
      <c r="B150" s="186" t="s">
        <v>310</v>
      </c>
      <c r="C150" s="186" t="s">
        <v>315</v>
      </c>
      <c r="D150" s="187">
        <f>D148+D149</f>
        <v>0</v>
      </c>
    </row>
    <row r="151" spans="1:4" ht="26.25" customHeight="1" thickBot="1">
      <c r="A151" s="183"/>
      <c r="B151" s="501" t="s">
        <v>445</v>
      </c>
      <c r="C151" s="501"/>
      <c r="D151" s="502"/>
    </row>
    <row r="152" spans="1:4" ht="26.25" customHeight="1" thickBot="1">
      <c r="A152" s="188">
        <v>1</v>
      </c>
      <c r="B152" s="192"/>
      <c r="C152" s="193"/>
      <c r="D152" s="191">
        <v>0</v>
      </c>
    </row>
    <row r="153" spans="1:4" ht="26.25" customHeight="1" thickBot="1">
      <c r="A153" s="183"/>
      <c r="B153" s="186" t="s">
        <v>310</v>
      </c>
      <c r="C153" s="186" t="s">
        <v>315</v>
      </c>
      <c r="D153" s="187">
        <f>D152</f>
        <v>0</v>
      </c>
    </row>
    <row r="154" spans="1:4" ht="26.25" customHeight="1" thickBot="1">
      <c r="A154" s="183"/>
      <c r="B154" s="186" t="s">
        <v>446</v>
      </c>
      <c r="C154" s="186" t="s">
        <v>315</v>
      </c>
      <c r="D154" s="187">
        <f>D153+D150+D146</f>
        <v>830600</v>
      </c>
    </row>
    <row r="155" spans="1:14" ht="15.75">
      <c r="A155" s="194"/>
      <c r="B155" s="194"/>
      <c r="C155" s="194"/>
      <c r="D155" s="194"/>
      <c r="E155" s="194"/>
      <c r="F155" s="194"/>
      <c r="G155" s="194"/>
      <c r="H155" s="194"/>
      <c r="I155" s="194"/>
      <c r="J155" s="194"/>
      <c r="K155" s="86"/>
      <c r="L155" s="86"/>
      <c r="M155" s="86"/>
      <c r="N155" s="86"/>
    </row>
    <row r="156" spans="1:5" ht="18.75" hidden="1">
      <c r="A156" s="498" t="s">
        <v>382</v>
      </c>
      <c r="B156" s="498"/>
      <c r="C156" s="498"/>
      <c r="D156" s="498"/>
      <c r="E156" s="498"/>
    </row>
    <row r="157" ht="18.75" hidden="1">
      <c r="A157" s="17"/>
    </row>
    <row r="158" spans="1:4" ht="38.25" hidden="1" thickBot="1">
      <c r="A158" s="6" t="s">
        <v>295</v>
      </c>
      <c r="B158" s="23" t="s">
        <v>311</v>
      </c>
      <c r="C158" s="23" t="s">
        <v>375</v>
      </c>
      <c r="D158" s="23" t="s">
        <v>376</v>
      </c>
    </row>
    <row r="159" spans="1:4" ht="19.5" hidden="1" thickBot="1">
      <c r="A159" s="22">
        <v>1</v>
      </c>
      <c r="B159" s="24">
        <v>2</v>
      </c>
      <c r="C159" s="24">
        <v>3</v>
      </c>
      <c r="D159" s="24">
        <v>4</v>
      </c>
    </row>
    <row r="160" spans="1:4" ht="19.5" hidden="1" thickBot="1">
      <c r="A160" s="22">
        <v>1</v>
      </c>
      <c r="B160" s="14" t="s">
        <v>383</v>
      </c>
      <c r="C160" s="24">
        <v>1</v>
      </c>
      <c r="D160" s="11">
        <v>0</v>
      </c>
    </row>
    <row r="161" spans="1:5" ht="19.5" hidden="1" thickBot="1">
      <c r="A161" s="22"/>
      <c r="B161" s="20" t="s">
        <v>310</v>
      </c>
      <c r="C161" s="10" t="s">
        <v>315</v>
      </c>
      <c r="D161" s="12">
        <f>SUM(D160:D160)</f>
        <v>0</v>
      </c>
      <c r="E161" s="16"/>
    </row>
    <row r="162" spans="1:12" ht="39.75" customHeight="1" thickBot="1">
      <c r="A162" s="498" t="s">
        <v>402</v>
      </c>
      <c r="B162" s="498"/>
      <c r="C162" s="498"/>
      <c r="D162" s="498"/>
      <c r="E162" s="498"/>
      <c r="F162" s="498"/>
      <c r="K162" s="58"/>
      <c r="L162" s="58"/>
    </row>
    <row r="163" spans="1:5" ht="65.25" customHeight="1" thickBot="1">
      <c r="A163" s="158" t="s">
        <v>295</v>
      </c>
      <c r="B163" s="240" t="s">
        <v>311</v>
      </c>
      <c r="C163" s="240" t="s">
        <v>360</v>
      </c>
      <c r="D163" s="240" t="s">
        <v>384</v>
      </c>
      <c r="E163" s="241" t="s">
        <v>408</v>
      </c>
    </row>
    <row r="164" spans="1:5" ht="19.5" thickBot="1">
      <c r="A164" s="158"/>
      <c r="B164" s="240">
        <v>1</v>
      </c>
      <c r="C164" s="240">
        <v>2</v>
      </c>
      <c r="D164" s="240">
        <v>3</v>
      </c>
      <c r="E164" s="241">
        <v>4</v>
      </c>
    </row>
    <row r="165" spans="1:5" ht="54.75" customHeight="1" hidden="1" thickBot="1">
      <c r="A165" s="33">
        <v>1</v>
      </c>
      <c r="B165" s="109" t="s">
        <v>385</v>
      </c>
      <c r="C165" s="34"/>
      <c r="D165" s="195"/>
      <c r="E165" s="196">
        <f>D165</f>
        <v>0</v>
      </c>
    </row>
    <row r="166" spans="1:5" ht="22.5" customHeight="1" thickBot="1">
      <c r="A166" s="158"/>
      <c r="B166" s="496" t="s">
        <v>442</v>
      </c>
      <c r="C166" s="496"/>
      <c r="D166" s="496"/>
      <c r="E166" s="497"/>
    </row>
    <row r="167" spans="1:5" ht="18.75">
      <c r="A167" s="232">
        <v>1</v>
      </c>
      <c r="B167" s="95" t="s">
        <v>385</v>
      </c>
      <c r="C167" s="234"/>
      <c r="D167" s="110">
        <v>290000</v>
      </c>
      <c r="E167" s="111">
        <f>D167</f>
        <v>290000</v>
      </c>
    </row>
    <row r="168" spans="1:5" ht="38.25" thickBot="1">
      <c r="A168" s="31">
        <v>2</v>
      </c>
      <c r="B168" s="98" t="s">
        <v>543</v>
      </c>
      <c r="C168" s="32"/>
      <c r="D168" s="112">
        <v>600000</v>
      </c>
      <c r="E168" s="105">
        <f>D168</f>
        <v>600000</v>
      </c>
    </row>
    <row r="169" spans="1:5" ht="27" customHeight="1" thickBot="1">
      <c r="A169" s="158"/>
      <c r="B169" s="238" t="s">
        <v>447</v>
      </c>
      <c r="C169" s="238" t="s">
        <v>43</v>
      </c>
      <c r="D169" s="197"/>
      <c r="E169" s="165">
        <f>E168+E167</f>
        <v>890000</v>
      </c>
    </row>
    <row r="170" spans="1:5" ht="19.5" customHeight="1" thickBot="1">
      <c r="A170" s="158"/>
      <c r="B170" s="491" t="s">
        <v>444</v>
      </c>
      <c r="C170" s="491"/>
      <c r="D170" s="491"/>
      <c r="E170" s="492"/>
    </row>
    <row r="171" spans="1:5" ht="19.5" thickBot="1">
      <c r="A171" s="33">
        <v>1</v>
      </c>
      <c r="B171" s="109" t="s">
        <v>542</v>
      </c>
      <c r="C171" s="34"/>
      <c r="D171" s="113"/>
      <c r="E171" s="114">
        <v>100000</v>
      </c>
    </row>
    <row r="172" spans="1:5" ht="27" customHeight="1" thickBot="1">
      <c r="A172" s="158"/>
      <c r="B172" s="238" t="s">
        <v>447</v>
      </c>
      <c r="C172" s="238" t="s">
        <v>43</v>
      </c>
      <c r="D172" s="197"/>
      <c r="E172" s="165">
        <f>E171</f>
        <v>100000</v>
      </c>
    </row>
    <row r="173" spans="1:5" ht="21.75" customHeight="1" thickBot="1">
      <c r="A173" s="158"/>
      <c r="B173" s="496" t="s">
        <v>445</v>
      </c>
      <c r="C173" s="496"/>
      <c r="D173" s="496"/>
      <c r="E173" s="497"/>
    </row>
    <row r="174" spans="1:5" ht="27" customHeight="1" thickBot="1">
      <c r="A174" s="96"/>
      <c r="B174" s="100"/>
      <c r="C174" s="97"/>
      <c r="D174" s="115">
        <v>0</v>
      </c>
      <c r="E174" s="116">
        <f>D174</f>
        <v>0</v>
      </c>
    </row>
    <row r="175" spans="1:5" ht="27" customHeight="1" thickBot="1">
      <c r="A175" s="158"/>
      <c r="B175" s="238" t="s">
        <v>447</v>
      </c>
      <c r="C175" s="238" t="s">
        <v>43</v>
      </c>
      <c r="D175" s="197"/>
      <c r="E175" s="165">
        <f>E174</f>
        <v>0</v>
      </c>
    </row>
    <row r="176" spans="1:14" ht="24.75" customHeight="1" thickBot="1">
      <c r="A176" s="198"/>
      <c r="B176" s="107" t="s">
        <v>448</v>
      </c>
      <c r="C176" s="107" t="s">
        <v>43</v>
      </c>
      <c r="D176" s="118"/>
      <c r="E176" s="199">
        <f>E175+E172+E169</f>
        <v>990000</v>
      </c>
      <c r="N176" s="82"/>
    </row>
    <row r="177" spans="1:14" ht="24.75" customHeight="1" thickBot="1">
      <c r="A177" s="237"/>
      <c r="B177" s="496" t="s">
        <v>442</v>
      </c>
      <c r="C177" s="496"/>
      <c r="D177" s="496"/>
      <c r="E177" s="497"/>
      <c r="N177" s="82"/>
    </row>
    <row r="178" spans="1:11" ht="18.75">
      <c r="A178" s="232">
        <v>1</v>
      </c>
      <c r="B178" s="95" t="s">
        <v>515</v>
      </c>
      <c r="C178" s="234"/>
      <c r="D178" s="110">
        <v>16050</v>
      </c>
      <c r="E178" s="111">
        <f aca="true" t="shared" si="5" ref="E178:E183">D178</f>
        <v>16050</v>
      </c>
      <c r="K178" s="87">
        <v>341</v>
      </c>
    </row>
    <row r="179" spans="1:11" ht="37.5">
      <c r="A179" s="233">
        <v>2</v>
      </c>
      <c r="B179" s="94" t="s">
        <v>516</v>
      </c>
      <c r="C179" s="235"/>
      <c r="D179" s="117">
        <v>120000</v>
      </c>
      <c r="E179" s="104">
        <f t="shared" si="5"/>
        <v>120000</v>
      </c>
      <c r="K179" s="87">
        <v>342</v>
      </c>
    </row>
    <row r="180" spans="1:11" ht="37.5">
      <c r="A180" s="233">
        <v>3</v>
      </c>
      <c r="B180" s="94" t="s">
        <v>517</v>
      </c>
      <c r="C180" s="235"/>
      <c r="D180" s="117">
        <f>43576.4+50966.77</f>
        <v>94543.17</v>
      </c>
      <c r="E180" s="104">
        <f t="shared" si="5"/>
        <v>94543.17</v>
      </c>
      <c r="K180" s="87">
        <v>344</v>
      </c>
    </row>
    <row r="181" spans="1:11" ht="37.5">
      <c r="A181" s="31">
        <v>4</v>
      </c>
      <c r="B181" s="98" t="s">
        <v>518</v>
      </c>
      <c r="C181" s="32"/>
      <c r="D181" s="112">
        <v>214806</v>
      </c>
      <c r="E181" s="104">
        <f t="shared" si="5"/>
        <v>214806</v>
      </c>
      <c r="K181" s="87">
        <v>345</v>
      </c>
    </row>
    <row r="182" spans="1:11" ht="37.5">
      <c r="A182" s="31">
        <v>5</v>
      </c>
      <c r="B182" s="98" t="s">
        <v>519</v>
      </c>
      <c r="C182" s="32"/>
      <c r="D182" s="112">
        <f>201779.6+78788+362747</f>
        <v>643314.6</v>
      </c>
      <c r="E182" s="105">
        <f t="shared" si="5"/>
        <v>643314.6</v>
      </c>
      <c r="K182" s="87">
        <v>346</v>
      </c>
    </row>
    <row r="183" spans="1:11" ht="38.25" thickBot="1">
      <c r="A183" s="31">
        <v>6</v>
      </c>
      <c r="B183" s="98" t="s">
        <v>520</v>
      </c>
      <c r="C183" s="32"/>
      <c r="D183" s="112">
        <v>0</v>
      </c>
      <c r="E183" s="105">
        <f t="shared" si="5"/>
        <v>0</v>
      </c>
      <c r="K183" s="87">
        <v>349</v>
      </c>
    </row>
    <row r="184" spans="1:12" ht="25.5" customHeight="1" thickBot="1">
      <c r="A184" s="158"/>
      <c r="B184" s="238" t="s">
        <v>447</v>
      </c>
      <c r="C184" s="238" t="s">
        <v>43</v>
      </c>
      <c r="D184" s="197">
        <f>SUM(D178:D183)</f>
        <v>1088713.77</v>
      </c>
      <c r="E184" s="165">
        <f>SUM(E178:E183)</f>
        <v>1088713.77</v>
      </c>
      <c r="L184" s="214">
        <f>K184-E184</f>
        <v>-1088713.77</v>
      </c>
    </row>
    <row r="185" spans="1:5" ht="23.25" customHeight="1" thickBot="1">
      <c r="A185" s="158"/>
      <c r="B185" s="496" t="s">
        <v>444</v>
      </c>
      <c r="C185" s="496"/>
      <c r="D185" s="496"/>
      <c r="E185" s="497"/>
    </row>
    <row r="186" spans="1:5" ht="49.5" customHeight="1" thickBot="1">
      <c r="A186" s="33">
        <v>1</v>
      </c>
      <c r="B186" s="109"/>
      <c r="C186" s="34"/>
      <c r="D186" s="113">
        <v>0</v>
      </c>
      <c r="E186" s="114">
        <f>D186</f>
        <v>0</v>
      </c>
    </row>
    <row r="187" spans="1:5" ht="27" customHeight="1" thickBot="1">
      <c r="A187" s="158"/>
      <c r="B187" s="238" t="s">
        <v>447</v>
      </c>
      <c r="C187" s="238" t="s">
        <v>43</v>
      </c>
      <c r="D187" s="197">
        <f>D186</f>
        <v>0</v>
      </c>
      <c r="E187" s="165">
        <f>E186</f>
        <v>0</v>
      </c>
    </row>
    <row r="188" spans="1:5" ht="27" customHeight="1" thickBot="1">
      <c r="A188" s="140"/>
      <c r="B188" s="507" t="s">
        <v>445</v>
      </c>
      <c r="C188" s="507"/>
      <c r="D188" s="507"/>
      <c r="E188" s="508"/>
    </row>
    <row r="189" spans="1:11" ht="38.25" thickBot="1">
      <c r="A189" s="33">
        <v>1</v>
      </c>
      <c r="B189" s="109" t="s">
        <v>516</v>
      </c>
      <c r="C189" s="107"/>
      <c r="D189" s="118"/>
      <c r="E189" s="114">
        <f>'доход 2021.'!E48</f>
        <v>4800509.88909091</v>
      </c>
      <c r="K189" s="87">
        <v>342</v>
      </c>
    </row>
    <row r="190" spans="1:5" ht="21.75" customHeight="1" thickBot="1">
      <c r="A190" s="158"/>
      <c r="B190" s="238" t="s">
        <v>447</v>
      </c>
      <c r="C190" s="238" t="s">
        <v>43</v>
      </c>
      <c r="D190" s="197"/>
      <c r="E190" s="165">
        <f>E189</f>
        <v>4800509.88909091</v>
      </c>
    </row>
    <row r="191" spans="1:14" ht="21.75" customHeight="1" thickBot="1">
      <c r="A191" s="201"/>
      <c r="B191" s="202" t="s">
        <v>449</v>
      </c>
      <c r="C191" s="202" t="s">
        <v>43</v>
      </c>
      <c r="D191" s="203"/>
      <c r="E191" s="204">
        <f>E190+E187+E184</f>
        <v>5889223.65909091</v>
      </c>
      <c r="N191" s="82"/>
    </row>
    <row r="193" spans="1:3" ht="15.75">
      <c r="A193" s="503"/>
      <c r="B193" s="503"/>
      <c r="C193" s="503"/>
    </row>
    <row r="194" spans="6:12" ht="15.75">
      <c r="F194" s="1" t="s">
        <v>386</v>
      </c>
      <c r="G194" s="16">
        <f>3624669.17+1080</f>
        <v>3625749.17</v>
      </c>
      <c r="H194" s="16">
        <f>E167+E184+D146+E123+F74+F36</f>
        <v>3988496.17</v>
      </c>
      <c r="I194" s="19">
        <f>G194-H194</f>
        <v>-362747</v>
      </c>
      <c r="J194" s="18"/>
      <c r="K194" s="88"/>
      <c r="L194" s="88"/>
    </row>
    <row r="195" spans="6:12" ht="15.75">
      <c r="F195" s="1" t="s">
        <v>387</v>
      </c>
      <c r="G195" s="16">
        <v>600000</v>
      </c>
      <c r="H195" s="16">
        <f>E168</f>
        <v>600000</v>
      </c>
      <c r="I195" s="19">
        <f>G195-H195</f>
        <v>0</v>
      </c>
      <c r="J195" s="18"/>
      <c r="K195" s="88"/>
      <c r="L195" s="88"/>
    </row>
    <row r="196" spans="10:12" ht="15.75">
      <c r="J196" s="18"/>
      <c r="K196" s="88"/>
      <c r="L196" s="88"/>
    </row>
    <row r="197" spans="8:12" ht="15.75">
      <c r="H197" s="119"/>
      <c r="J197" s="18"/>
      <c r="K197" s="88"/>
      <c r="L197" s="88"/>
    </row>
    <row r="198" spans="7:13" ht="18.75">
      <c r="G198" s="19"/>
      <c r="J198" s="515" t="s">
        <v>552</v>
      </c>
      <c r="K198" s="516"/>
      <c r="L198" s="284" t="s">
        <v>553</v>
      </c>
      <c r="M198" s="285" t="s">
        <v>554</v>
      </c>
    </row>
    <row r="199" spans="10:13" ht="18.75">
      <c r="J199" s="287" t="s">
        <v>555</v>
      </c>
      <c r="K199" s="290">
        <f>F39+E126+D150+E172+E187</f>
        <v>9677429</v>
      </c>
      <c r="L199" s="290">
        <f>1100000+8577429</f>
        <v>9677429</v>
      </c>
      <c r="M199" s="283">
        <f>L199-K199</f>
        <v>0</v>
      </c>
    </row>
    <row r="200" spans="10:13" ht="18.75">
      <c r="J200" s="288" t="s">
        <v>556</v>
      </c>
      <c r="K200" s="291">
        <f>E129+D153+E175+E190</f>
        <v>4800509.88909091</v>
      </c>
      <c r="L200" s="291"/>
      <c r="M200" s="283">
        <f>L200-K200</f>
        <v>-4800509.88909091</v>
      </c>
    </row>
    <row r="201" spans="7:13" ht="18.75">
      <c r="G201" s="19">
        <f>G194-E108-E179-F36-F72</f>
        <v>3280966.77</v>
      </c>
      <c r="J201" s="289" t="s">
        <v>557</v>
      </c>
      <c r="K201" s="291">
        <f>J23+F36+D50+E57+E65+F74+E80+G91+E123+D146+E169+E184</f>
        <v>45550434.999999985</v>
      </c>
      <c r="L201" s="291">
        <v>45187688</v>
      </c>
      <c r="M201" s="283">
        <f>L201-K201</f>
        <v>-362746.9999999851</v>
      </c>
    </row>
    <row r="202" spans="7:13" ht="18.75">
      <c r="G202" s="19">
        <f>G201+G195</f>
        <v>3880966.77</v>
      </c>
      <c r="J202" s="281"/>
      <c r="K202" s="207"/>
      <c r="L202" s="207"/>
      <c r="M202" s="282"/>
    </row>
    <row r="203" spans="10:13" ht="18.75">
      <c r="J203" s="281"/>
      <c r="K203" s="207"/>
      <c r="L203" s="207"/>
      <c r="M203" s="282"/>
    </row>
    <row r="204" spans="10:13" ht="18.75">
      <c r="J204" s="281"/>
      <c r="K204" s="281"/>
      <c r="L204" s="281"/>
      <c r="M204" s="280"/>
    </row>
  </sheetData>
  <sheetProtection/>
  <mergeCells count="52">
    <mergeCell ref="J198:K198"/>
    <mergeCell ref="A10:J10"/>
    <mergeCell ref="A11:J11"/>
    <mergeCell ref="A12:J12"/>
    <mergeCell ref="A13:J13"/>
    <mergeCell ref="A14:J14"/>
    <mergeCell ref="A15:A17"/>
    <mergeCell ref="B15:B17"/>
    <mergeCell ref="C15:C17"/>
    <mergeCell ref="D15:G15"/>
    <mergeCell ref="H15:H17"/>
    <mergeCell ref="I15:I17"/>
    <mergeCell ref="J15:J17"/>
    <mergeCell ref="D16:D17"/>
    <mergeCell ref="E16:G16"/>
    <mergeCell ref="A23:B23"/>
    <mergeCell ref="A58:G58"/>
    <mergeCell ref="A59:G59"/>
    <mergeCell ref="A60:G60"/>
    <mergeCell ref="A25:F25"/>
    <mergeCell ref="A32:F32"/>
    <mergeCell ref="A41:F41"/>
    <mergeCell ref="A45:A46"/>
    <mergeCell ref="C45:C46"/>
    <mergeCell ref="D45:D46"/>
    <mergeCell ref="A193:C193"/>
    <mergeCell ref="A69:F69"/>
    <mergeCell ref="A75:F75"/>
    <mergeCell ref="A81:F81"/>
    <mergeCell ref="A93:E93"/>
    <mergeCell ref="A100:E100"/>
    <mergeCell ref="A131:E131"/>
    <mergeCell ref="A134:D134"/>
    <mergeCell ref="B185:E185"/>
    <mergeCell ref="B188:E188"/>
    <mergeCell ref="B124:E124"/>
    <mergeCell ref="B127:E127"/>
    <mergeCell ref="B147:D147"/>
    <mergeCell ref="B151:D151"/>
    <mergeCell ref="B166:E166"/>
    <mergeCell ref="A156:E156"/>
    <mergeCell ref="A162:F162"/>
    <mergeCell ref="B170:E170"/>
    <mergeCell ref="B35:F35"/>
    <mergeCell ref="B38:F38"/>
    <mergeCell ref="B103:E103"/>
    <mergeCell ref="B173:E173"/>
    <mergeCell ref="B177:E177"/>
    <mergeCell ref="A66:E66"/>
    <mergeCell ref="A51:F51"/>
    <mergeCell ref="A52:F52"/>
    <mergeCell ref="A53:F53"/>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39"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I50"/>
  <sheetViews>
    <sheetView view="pageBreakPreview" zoomScale="76" zoomScaleNormal="68" zoomScaleSheetLayoutView="76" zoomScalePageLayoutView="0" workbookViewId="0" topLeftCell="A22">
      <selection activeCell="G34" sqref="G34"/>
    </sheetView>
  </sheetViews>
  <sheetFormatPr defaultColWidth="9.00390625" defaultRowHeight="12.75"/>
  <cols>
    <col min="1" max="1" width="8.625" style="45" customWidth="1"/>
    <col min="2" max="2" width="47.625" style="45" customWidth="1"/>
    <col min="3" max="3" width="23.375" style="45" customWidth="1"/>
    <col min="4" max="4" width="21.375" style="45" customWidth="1"/>
    <col min="5" max="5" width="20.125" style="45" customWidth="1"/>
    <col min="6" max="6" width="22.25390625" style="45" customWidth="1"/>
    <col min="7" max="7" width="25.375" style="45" customWidth="1"/>
    <col min="8" max="8" width="22.375" style="45" customWidth="1"/>
    <col min="9" max="9" width="21.125" style="45" customWidth="1"/>
    <col min="10" max="10" width="9.25390625" style="136" bestFit="1" customWidth="1"/>
    <col min="11" max="11" width="25.875" style="136" customWidth="1"/>
    <col min="12" max="12" width="18.75390625" style="136" customWidth="1"/>
    <col min="13" max="13" width="18.625" style="136" customWidth="1"/>
    <col min="14" max="16" width="9.125" style="136" customWidth="1"/>
    <col min="17" max="17" width="13.75390625" style="136" bestFit="1" customWidth="1"/>
    <col min="18" max="18" width="13.375" style="136" bestFit="1" customWidth="1"/>
    <col min="19" max="16384" width="9.125" style="136" customWidth="1"/>
  </cols>
  <sheetData>
    <row r="1" spans="6:9" ht="15" customHeight="1">
      <c r="F1" s="135"/>
      <c r="G1" s="135"/>
      <c r="H1" s="135"/>
      <c r="I1" s="2" t="s">
        <v>409</v>
      </c>
    </row>
    <row r="2" spans="6:9" ht="18.75" customHeight="1">
      <c r="F2" s="135"/>
      <c r="G2" s="135"/>
      <c r="H2" s="135"/>
      <c r="I2" s="2" t="s">
        <v>288</v>
      </c>
    </row>
    <row r="3" spans="6:9" ht="16.5" customHeight="1">
      <c r="F3" s="135"/>
      <c r="G3" s="135"/>
      <c r="H3" s="135"/>
      <c r="I3" s="4" t="s">
        <v>289</v>
      </c>
    </row>
    <row r="4" spans="6:9" ht="16.5" customHeight="1">
      <c r="F4" s="135"/>
      <c r="G4" s="135"/>
      <c r="H4" s="135"/>
      <c r="I4" s="4" t="s">
        <v>290</v>
      </c>
    </row>
    <row r="5" spans="6:9" ht="16.5" customHeight="1">
      <c r="F5" s="135"/>
      <c r="G5" s="135"/>
      <c r="H5" s="135"/>
      <c r="I5" s="4" t="s">
        <v>291</v>
      </c>
    </row>
    <row r="6" spans="6:9" ht="16.5" customHeight="1">
      <c r="F6" s="135"/>
      <c r="G6" s="135"/>
      <c r="H6" s="135"/>
      <c r="I6" s="4" t="s">
        <v>292</v>
      </c>
    </row>
    <row r="7" spans="6:9" ht="16.5" customHeight="1">
      <c r="F7" s="135"/>
      <c r="G7" s="135"/>
      <c r="H7" s="135"/>
      <c r="I7" s="4" t="s">
        <v>293</v>
      </c>
    </row>
    <row r="8" spans="6:9" ht="15" customHeight="1">
      <c r="F8" s="137"/>
      <c r="G8" s="135"/>
      <c r="H8" s="135"/>
      <c r="I8" s="4" t="s">
        <v>388</v>
      </c>
    </row>
    <row r="9" spans="6:9" ht="15">
      <c r="F9" s="135"/>
      <c r="G9" s="135"/>
      <c r="H9" s="135"/>
      <c r="I9" s="135"/>
    </row>
    <row r="10" ht="15"/>
    <row r="11" spans="1:9" s="47" customFormat="1" ht="15" customHeight="1">
      <c r="A11" s="484" t="s">
        <v>550</v>
      </c>
      <c r="B11" s="484"/>
      <c r="C11" s="484"/>
      <c r="D11" s="484"/>
      <c r="E11" s="484"/>
      <c r="F11" s="484"/>
      <c r="G11" s="484"/>
      <c r="H11" s="484"/>
      <c r="I11" s="484"/>
    </row>
    <row r="12" ht="18.75">
      <c r="A12" s="13"/>
    </row>
    <row r="13" spans="1:9" s="47" customFormat="1" ht="18.75">
      <c r="A13" s="484" t="s">
        <v>414</v>
      </c>
      <c r="B13" s="484"/>
      <c r="C13" s="484"/>
      <c r="D13" s="484"/>
      <c r="E13" s="484"/>
      <c r="F13" s="45"/>
      <c r="G13" s="45"/>
      <c r="H13" s="45"/>
      <c r="I13" s="45"/>
    </row>
    <row r="14" spans="1:9" s="46" customFormat="1" ht="18.75">
      <c r="A14" s="482" t="s">
        <v>415</v>
      </c>
      <c r="B14" s="482"/>
      <c r="C14" s="482"/>
      <c r="D14" s="482"/>
      <c r="E14" s="482"/>
      <c r="F14" s="482"/>
      <c r="G14" s="482"/>
      <c r="H14" s="482"/>
      <c r="I14" s="482"/>
    </row>
    <row r="15" spans="1:9" s="45" customFormat="1" ht="18.75">
      <c r="A15" s="483" t="s">
        <v>491</v>
      </c>
      <c r="B15" s="483"/>
      <c r="C15" s="483"/>
      <c r="D15" s="483"/>
      <c r="E15" s="483"/>
      <c r="F15" s="483"/>
      <c r="G15" s="483"/>
      <c r="H15" s="483"/>
      <c r="I15" s="483"/>
    </row>
    <row r="16" s="45" customFormat="1" ht="15.75" thickBot="1"/>
    <row r="17" spans="1:5" s="45" customFormat="1" ht="136.5" customHeight="1" thickBot="1">
      <c r="A17" s="158" t="s">
        <v>295</v>
      </c>
      <c r="B17" s="159" t="s">
        <v>416</v>
      </c>
      <c r="C17" s="159" t="s">
        <v>417</v>
      </c>
      <c r="D17" s="159" t="s">
        <v>418</v>
      </c>
      <c r="E17" s="160" t="s">
        <v>419</v>
      </c>
    </row>
    <row r="18" spans="1:5" s="45" customFormat="1" ht="19.5" thickBot="1">
      <c r="A18" s="158">
        <v>1</v>
      </c>
      <c r="B18" s="159">
        <v>2</v>
      </c>
      <c r="C18" s="159">
        <v>3</v>
      </c>
      <c r="D18" s="159">
        <v>4</v>
      </c>
      <c r="E18" s="160">
        <v>5</v>
      </c>
    </row>
    <row r="19" spans="1:5" s="45" customFormat="1" ht="18.75">
      <c r="A19" s="41">
        <v>1</v>
      </c>
      <c r="B19" s="42" t="s">
        <v>420</v>
      </c>
      <c r="C19" s="42"/>
      <c r="D19" s="42"/>
      <c r="E19" s="44"/>
    </row>
    <row r="20" spans="1:5" s="45" customFormat="1" ht="18.75">
      <c r="A20" s="30"/>
      <c r="B20" s="29" t="s">
        <v>50</v>
      </c>
      <c r="C20" s="29"/>
      <c r="D20" s="29"/>
      <c r="E20" s="40"/>
    </row>
    <row r="21" spans="1:5" s="45" customFormat="1" ht="23.25" customHeight="1" thickBot="1">
      <c r="A21" s="31"/>
      <c r="B21" s="32" t="s">
        <v>522</v>
      </c>
      <c r="C21" s="32"/>
      <c r="D21" s="32"/>
      <c r="E21" s="99">
        <f>C21*D21*12</f>
        <v>0</v>
      </c>
    </row>
    <row r="22" spans="1:5" s="45" customFormat="1" ht="19.5" thickBot="1">
      <c r="A22" s="158"/>
      <c r="B22" s="205" t="s">
        <v>310</v>
      </c>
      <c r="C22" s="161" t="s">
        <v>315</v>
      </c>
      <c r="D22" s="161" t="s">
        <v>315</v>
      </c>
      <c r="E22" s="206">
        <f>E21</f>
        <v>0</v>
      </c>
    </row>
    <row r="23" s="45" customFormat="1" ht="15"/>
    <row r="24" spans="1:9" s="46" customFormat="1" ht="18.75">
      <c r="A24" s="482" t="s">
        <v>496</v>
      </c>
      <c r="B24" s="482"/>
      <c r="C24" s="482"/>
      <c r="D24" s="482"/>
      <c r="E24" s="482"/>
      <c r="F24" s="482"/>
      <c r="G24" s="482"/>
      <c r="H24" s="482"/>
      <c r="I24" s="482"/>
    </row>
    <row r="25" spans="1:9" ht="18.75">
      <c r="A25" s="483" t="s">
        <v>495</v>
      </c>
      <c r="B25" s="483"/>
      <c r="C25" s="483"/>
      <c r="D25" s="483"/>
      <c r="E25" s="483"/>
      <c r="F25" s="483"/>
      <c r="G25" s="483"/>
      <c r="H25" s="483"/>
      <c r="I25" s="483"/>
    </row>
    <row r="26" ht="15.75" thickBot="1">
      <c r="G26" s="56"/>
    </row>
    <row r="27" spans="1:9" ht="120.75" customHeight="1" thickBot="1">
      <c r="A27" s="158" t="s">
        <v>295</v>
      </c>
      <c r="B27" s="159" t="s">
        <v>421</v>
      </c>
      <c r="C27" s="159" t="s">
        <v>422</v>
      </c>
      <c r="D27" s="159" t="s">
        <v>492</v>
      </c>
      <c r="E27" s="160" t="s">
        <v>423</v>
      </c>
      <c r="I27" s="56"/>
    </row>
    <row r="28" spans="1:5" ht="19.5" thickBot="1">
      <c r="A28" s="158">
        <v>1</v>
      </c>
      <c r="B28" s="159">
        <v>2</v>
      </c>
      <c r="C28" s="159">
        <v>3</v>
      </c>
      <c r="D28" s="159">
        <v>4</v>
      </c>
      <c r="E28" s="160">
        <v>5</v>
      </c>
    </row>
    <row r="29" spans="1:5" ht="19.5" thickBot="1">
      <c r="A29" s="41">
        <v>1</v>
      </c>
      <c r="B29" s="42"/>
      <c r="C29" s="122"/>
      <c r="D29" s="42"/>
      <c r="E29" s="44"/>
    </row>
    <row r="30" spans="1:5" ht="19.5" hidden="1" thickBot="1">
      <c r="A30" s="30"/>
      <c r="B30" s="29"/>
      <c r="C30" s="120"/>
      <c r="D30" s="29"/>
      <c r="E30" s="40"/>
    </row>
    <row r="31" spans="1:5" ht="19.5" hidden="1" thickBot="1">
      <c r="A31" s="30"/>
      <c r="B31" s="29"/>
      <c r="C31" s="120"/>
      <c r="D31" s="29"/>
      <c r="E31" s="40"/>
    </row>
    <row r="32" spans="1:5" ht="19.5" hidden="1" thickBot="1">
      <c r="A32" s="31"/>
      <c r="B32" s="32"/>
      <c r="C32" s="121"/>
      <c r="D32" s="32"/>
      <c r="E32" s="99"/>
    </row>
    <row r="33" spans="1:5" ht="19.5" thickBot="1">
      <c r="A33" s="158"/>
      <c r="B33" s="205" t="s">
        <v>310</v>
      </c>
      <c r="C33" s="161" t="s">
        <v>315</v>
      </c>
      <c r="D33" s="161" t="s">
        <v>315</v>
      </c>
      <c r="E33" s="206">
        <f>E32+E31+E30+E29</f>
        <v>0</v>
      </c>
    </row>
    <row r="34" ht="15"/>
    <row r="35" ht="15"/>
    <row r="36" spans="1:8" ht="18.75" hidden="1">
      <c r="A36" s="485" t="s">
        <v>295</v>
      </c>
      <c r="B36" s="487" t="s">
        <v>421</v>
      </c>
      <c r="C36" s="487" t="s">
        <v>435</v>
      </c>
      <c r="D36" s="487"/>
      <c r="E36" s="487" t="s">
        <v>436</v>
      </c>
      <c r="F36" s="487"/>
      <c r="G36" s="487" t="s">
        <v>437</v>
      </c>
      <c r="H36" s="489" t="s">
        <v>438</v>
      </c>
    </row>
    <row r="37" spans="1:8" ht="41.25" customHeight="1" hidden="1">
      <c r="A37" s="486"/>
      <c r="B37" s="488"/>
      <c r="C37" s="29" t="s">
        <v>439</v>
      </c>
      <c r="D37" s="29" t="s">
        <v>440</v>
      </c>
      <c r="E37" s="29" t="s">
        <v>439</v>
      </c>
      <c r="F37" s="207" t="s">
        <v>441</v>
      </c>
      <c r="G37" s="488"/>
      <c r="H37" s="490"/>
    </row>
    <row r="38" spans="1:8" ht="19.5" hidden="1" thickBot="1">
      <c r="A38" s="208"/>
      <c r="B38" s="139">
        <v>1</v>
      </c>
      <c r="C38" s="139">
        <v>2</v>
      </c>
      <c r="D38" s="139">
        <v>3</v>
      </c>
      <c r="E38" s="139">
        <v>4</v>
      </c>
      <c r="F38" s="209">
        <v>5</v>
      </c>
      <c r="G38" s="209">
        <v>6</v>
      </c>
      <c r="H38" s="210">
        <v>7</v>
      </c>
    </row>
    <row r="39" spans="1:8" ht="18.75" hidden="1">
      <c r="A39" s="129" t="s">
        <v>11</v>
      </c>
      <c r="B39" s="102"/>
      <c r="C39" s="130"/>
      <c r="D39" s="131"/>
      <c r="E39" s="43"/>
      <c r="F39" s="43"/>
      <c r="G39" s="43"/>
      <c r="H39" s="132">
        <f>((C39*E39)+(D39*F39))*150</f>
        <v>0</v>
      </c>
    </row>
    <row r="40" spans="1:8" ht="18.75" hidden="1">
      <c r="A40" s="125"/>
      <c r="B40" s="94"/>
      <c r="C40" s="123"/>
      <c r="D40" s="124"/>
      <c r="E40" s="37"/>
      <c r="F40" s="37"/>
      <c r="G40" s="37"/>
      <c r="H40" s="133">
        <f>((C40*E40)+(D40*F40))*150</f>
        <v>0</v>
      </c>
    </row>
    <row r="41" spans="1:8" ht="19.5" hidden="1" thickBot="1">
      <c r="A41" s="126"/>
      <c r="B41" s="98"/>
      <c r="C41" s="127"/>
      <c r="D41" s="128"/>
      <c r="E41" s="108"/>
      <c r="F41" s="108"/>
      <c r="G41" s="108"/>
      <c r="H41" s="134">
        <f>((C41*E41)+(D41*F41))*150</f>
        <v>0</v>
      </c>
    </row>
    <row r="42" spans="1:8" ht="19.5" hidden="1" thickBot="1">
      <c r="A42" s="200"/>
      <c r="B42" s="205" t="s">
        <v>447</v>
      </c>
      <c r="C42" s="161"/>
      <c r="D42" s="171"/>
      <c r="E42" s="171"/>
      <c r="F42" s="211"/>
      <c r="G42" s="211"/>
      <c r="H42" s="212">
        <f>H41+H40+H39</f>
        <v>0</v>
      </c>
    </row>
    <row r="43" ht="15.75" thickBot="1"/>
    <row r="44" spans="1:5" ht="57.75" customHeight="1" thickBot="1">
      <c r="A44" s="158" t="s">
        <v>295</v>
      </c>
      <c r="B44" s="159" t="s">
        <v>421</v>
      </c>
      <c r="C44" s="159" t="s">
        <v>410</v>
      </c>
      <c r="D44" s="159" t="s">
        <v>384</v>
      </c>
      <c r="E44" s="160" t="s">
        <v>406</v>
      </c>
    </row>
    <row r="45" spans="1:5" ht="19.5" thickBot="1">
      <c r="A45" s="158">
        <v>1</v>
      </c>
      <c r="B45" s="159">
        <v>2</v>
      </c>
      <c r="C45" s="159">
        <v>3</v>
      </c>
      <c r="D45" s="159">
        <v>4</v>
      </c>
      <c r="E45" s="160">
        <v>5</v>
      </c>
    </row>
    <row r="46" spans="1:5" ht="30" customHeight="1">
      <c r="A46" s="41">
        <v>1</v>
      </c>
      <c r="B46" s="102" t="s">
        <v>521</v>
      </c>
      <c r="C46" s="144">
        <v>19930.909090909092</v>
      </c>
      <c r="D46" s="43">
        <v>238.4</v>
      </c>
      <c r="E46" s="44">
        <v>4563843.707272728</v>
      </c>
    </row>
    <row r="47" spans="1:5" ht="29.25" customHeight="1" thickBot="1">
      <c r="A47" s="31">
        <v>2</v>
      </c>
      <c r="B47" s="98" t="s">
        <v>411</v>
      </c>
      <c r="C47" s="153">
        <f>1820/11*12</f>
        <v>1985.4545454545455</v>
      </c>
      <c r="D47" s="108">
        <f>D46/2</f>
        <v>119.2</v>
      </c>
      <c r="E47" s="99">
        <f>C47*D47</f>
        <v>236666.18181818182</v>
      </c>
    </row>
    <row r="48" spans="1:5" ht="33" customHeight="1" thickBot="1">
      <c r="A48" s="200"/>
      <c r="B48" s="205" t="s">
        <v>447</v>
      </c>
      <c r="C48" s="161"/>
      <c r="D48" s="171"/>
      <c r="E48" s="213">
        <f>E47+E46</f>
        <v>4800509.88909091</v>
      </c>
    </row>
    <row r="49" ht="15"/>
    <row r="50" spans="1:9" ht="18.75">
      <c r="A50" s="483"/>
      <c r="B50" s="483"/>
      <c r="C50" s="483"/>
      <c r="D50" s="483"/>
      <c r="E50" s="483"/>
      <c r="F50" s="483"/>
      <c r="G50" s="483"/>
      <c r="H50" s="483"/>
      <c r="I50" s="483"/>
    </row>
  </sheetData>
  <sheetProtection/>
  <mergeCells count="13">
    <mergeCell ref="A50:I50"/>
    <mergeCell ref="A36:A37"/>
    <mergeCell ref="B36:B37"/>
    <mergeCell ref="C36:D36"/>
    <mergeCell ref="E36:F36"/>
    <mergeCell ref="G36:G37"/>
    <mergeCell ref="H36:H37"/>
    <mergeCell ref="A11:I11"/>
    <mergeCell ref="A13:E13"/>
    <mergeCell ref="A14:I14"/>
    <mergeCell ref="A15:I15"/>
    <mergeCell ref="A24:I24"/>
    <mergeCell ref="A25:I25"/>
  </mergeCells>
  <printOptions horizontalCentered="1"/>
  <pageMargins left="0.2362204724409449" right="0.2362204724409449" top="0.7480314960629921" bottom="0.7480314960629921" header="0.31496062992125984" footer="0.31496062992125984"/>
  <pageSetup horizontalDpi="600" verticalDpi="600" orientation="portrait" paperSize="9" scale="47" r:id="rId3"/>
  <legacyDrawing r:id="rId2"/>
</worksheet>
</file>

<file path=xl/worksheets/sheet6.xml><?xml version="1.0" encoding="utf-8"?>
<worksheet xmlns="http://schemas.openxmlformats.org/spreadsheetml/2006/main" xmlns:r="http://schemas.openxmlformats.org/officeDocument/2006/relationships">
  <sheetPr>
    <tabColor rgb="FF7030A0"/>
  </sheetPr>
  <dimension ref="A1:U201"/>
  <sheetViews>
    <sheetView view="pageBreakPreview" zoomScale="62" zoomScaleNormal="68" zoomScaleSheetLayoutView="62" zoomScalePageLayoutView="0" workbookViewId="0" topLeftCell="A173">
      <selection activeCell="B143" sqref="B143:D143"/>
    </sheetView>
  </sheetViews>
  <sheetFormatPr defaultColWidth="9.00390625" defaultRowHeight="12.75"/>
  <cols>
    <col min="1" max="1" width="8.625" style="1" customWidth="1"/>
    <col min="2" max="2" width="68.00390625" style="1" customWidth="1"/>
    <col min="3" max="3" width="25.125" style="1" customWidth="1"/>
    <col min="4" max="4" width="22.625" style="1" customWidth="1"/>
    <col min="5" max="5" width="26.125" style="1" customWidth="1"/>
    <col min="6" max="6" width="24.25390625" style="1" customWidth="1"/>
    <col min="7" max="7" width="23.625" style="1" customWidth="1"/>
    <col min="8" max="8" width="18.625" style="1" customWidth="1"/>
    <col min="9" max="9" width="17.125" style="1" customWidth="1"/>
    <col min="10" max="10" width="23.75390625" style="1" customWidth="1"/>
    <col min="11" max="11" width="25.875" style="68" customWidth="1"/>
    <col min="12" max="12" width="25.00390625" style="68" customWidth="1"/>
    <col min="13" max="13" width="24.25390625" style="58" customWidth="1"/>
    <col min="14" max="14" width="25.875" style="58" customWidth="1"/>
    <col min="15" max="15" width="18.75390625" style="58" customWidth="1"/>
    <col min="16" max="16" width="23.375" style="58" customWidth="1"/>
    <col min="17" max="17" width="28.875" style="58" customWidth="1"/>
    <col min="18" max="18" width="25.25390625" style="58" customWidth="1"/>
    <col min="19" max="19" width="9.125" style="58" customWidth="1"/>
    <col min="20" max="20" width="13.75390625" style="3" bestFit="1" customWidth="1"/>
    <col min="21" max="21" width="13.375" style="3" bestFit="1" customWidth="1"/>
    <col min="22" max="16384" width="9.125" style="3" customWidth="1"/>
  </cols>
  <sheetData>
    <row r="1" spans="10:12" ht="18.75">
      <c r="J1" s="2" t="s">
        <v>287</v>
      </c>
      <c r="K1" s="57"/>
      <c r="L1" s="57"/>
    </row>
    <row r="2" spans="10:12" ht="18.75">
      <c r="J2" s="2" t="s">
        <v>288</v>
      </c>
      <c r="K2" s="57"/>
      <c r="L2" s="57"/>
    </row>
    <row r="3" spans="10:12" ht="16.5">
      <c r="J3" s="4" t="s">
        <v>289</v>
      </c>
      <c r="K3" s="57"/>
      <c r="L3" s="57"/>
    </row>
    <row r="4" spans="10:12" ht="16.5">
      <c r="J4" s="4" t="s">
        <v>290</v>
      </c>
      <c r="K4" s="57"/>
      <c r="L4" s="57"/>
    </row>
    <row r="5" spans="10:12" ht="16.5">
      <c r="J5" s="4" t="s">
        <v>291</v>
      </c>
      <c r="K5" s="57"/>
      <c r="L5" s="57"/>
    </row>
    <row r="6" spans="10:12" ht="16.5">
      <c r="J6" s="4" t="s">
        <v>292</v>
      </c>
      <c r="K6" s="57"/>
      <c r="L6" s="57"/>
    </row>
    <row r="7" spans="10:12" ht="16.5">
      <c r="J7" s="4" t="s">
        <v>293</v>
      </c>
      <c r="K7" s="57"/>
      <c r="L7" s="57"/>
    </row>
    <row r="8" spans="10:12" ht="16.5">
      <c r="J8" s="4" t="s">
        <v>388</v>
      </c>
      <c r="K8" s="57"/>
      <c r="L8" s="57"/>
    </row>
    <row r="10" spans="1:14" ht="15" customHeight="1">
      <c r="A10" s="484" t="s">
        <v>550</v>
      </c>
      <c r="B10" s="484"/>
      <c r="C10" s="484"/>
      <c r="D10" s="484"/>
      <c r="E10" s="484"/>
      <c r="F10" s="484"/>
      <c r="G10" s="484"/>
      <c r="H10" s="484"/>
      <c r="I10" s="484"/>
      <c r="J10" s="484"/>
      <c r="K10" s="59"/>
      <c r="L10" s="59"/>
      <c r="N10" s="60"/>
    </row>
    <row r="11" spans="1:19" s="15" customFormat="1" ht="18.75">
      <c r="A11" s="484" t="s">
        <v>412</v>
      </c>
      <c r="B11" s="484"/>
      <c r="C11" s="484"/>
      <c r="D11" s="484"/>
      <c r="E11" s="484"/>
      <c r="F11" s="484"/>
      <c r="G11" s="484"/>
      <c r="H11" s="484"/>
      <c r="I11" s="484"/>
      <c r="J11" s="484"/>
      <c r="K11" s="61"/>
      <c r="L11" s="61"/>
      <c r="M11" s="62"/>
      <c r="N11" s="63"/>
      <c r="O11" s="62"/>
      <c r="P11" s="62"/>
      <c r="Q11" s="62"/>
      <c r="R11" s="62"/>
      <c r="S11" s="62"/>
    </row>
    <row r="12" spans="1:12" ht="18.75">
      <c r="A12" s="517" t="s">
        <v>294</v>
      </c>
      <c r="B12" s="517"/>
      <c r="C12" s="517"/>
      <c r="D12" s="517"/>
      <c r="E12" s="517"/>
      <c r="F12" s="517"/>
      <c r="G12" s="517"/>
      <c r="H12" s="517"/>
      <c r="I12" s="517"/>
      <c r="J12" s="517"/>
      <c r="K12" s="55"/>
      <c r="L12" s="55"/>
    </row>
    <row r="13" spans="1:14" ht="21" customHeight="1">
      <c r="A13" s="517" t="s">
        <v>523</v>
      </c>
      <c r="B13" s="517"/>
      <c r="C13" s="517"/>
      <c r="D13" s="517"/>
      <c r="E13" s="517"/>
      <c r="F13" s="517"/>
      <c r="G13" s="517"/>
      <c r="H13" s="517"/>
      <c r="I13" s="517"/>
      <c r="J13" s="517"/>
      <c r="K13" s="55"/>
      <c r="L13" s="55"/>
      <c r="N13" s="60"/>
    </row>
    <row r="14" spans="1:19" s="15" customFormat="1" ht="19.5" thickBot="1">
      <c r="A14" s="484" t="s">
        <v>389</v>
      </c>
      <c r="B14" s="484"/>
      <c r="C14" s="484"/>
      <c r="D14" s="484"/>
      <c r="E14" s="484"/>
      <c r="F14" s="484"/>
      <c r="G14" s="484"/>
      <c r="H14" s="484"/>
      <c r="I14" s="484"/>
      <c r="J14" s="484"/>
      <c r="K14" s="61"/>
      <c r="L14" s="61"/>
      <c r="M14" s="62"/>
      <c r="N14" s="62"/>
      <c r="O14" s="62"/>
      <c r="P14" s="62"/>
      <c r="Q14" s="62"/>
      <c r="R14" s="62"/>
      <c r="S14" s="62"/>
    </row>
    <row r="15" spans="1:14" ht="36" customHeight="1">
      <c r="A15" s="485" t="s">
        <v>295</v>
      </c>
      <c r="B15" s="487" t="s">
        <v>296</v>
      </c>
      <c r="C15" s="487" t="s">
        <v>297</v>
      </c>
      <c r="D15" s="487" t="s">
        <v>298</v>
      </c>
      <c r="E15" s="487"/>
      <c r="F15" s="487"/>
      <c r="G15" s="487"/>
      <c r="H15" s="487" t="s">
        <v>299</v>
      </c>
      <c r="I15" s="487" t="s">
        <v>300</v>
      </c>
      <c r="J15" s="489" t="s">
        <v>301</v>
      </c>
      <c r="K15" s="25"/>
      <c r="L15" s="25"/>
      <c r="N15" s="60"/>
    </row>
    <row r="16" spans="1:12" ht="18.75">
      <c r="A16" s="486"/>
      <c r="B16" s="488"/>
      <c r="C16" s="488"/>
      <c r="D16" s="488" t="s">
        <v>302</v>
      </c>
      <c r="E16" s="488" t="s">
        <v>50</v>
      </c>
      <c r="F16" s="488"/>
      <c r="G16" s="488"/>
      <c r="H16" s="488"/>
      <c r="I16" s="488"/>
      <c r="J16" s="490"/>
      <c r="K16" s="25"/>
      <c r="L16" s="25"/>
    </row>
    <row r="17" spans="1:12" ht="57" customHeight="1" thickBot="1">
      <c r="A17" s="518"/>
      <c r="B17" s="511"/>
      <c r="C17" s="511"/>
      <c r="D17" s="511"/>
      <c r="E17" s="139" t="s">
        <v>303</v>
      </c>
      <c r="F17" s="139" t="s">
        <v>304</v>
      </c>
      <c r="G17" s="139" t="s">
        <v>305</v>
      </c>
      <c r="H17" s="511"/>
      <c r="I17" s="511"/>
      <c r="J17" s="512"/>
      <c r="K17" s="25"/>
      <c r="L17" s="25"/>
    </row>
    <row r="18" spans="1:15" ht="19.5" thickBot="1">
      <c r="A18" s="140">
        <v>1</v>
      </c>
      <c r="B18" s="141">
        <v>2</v>
      </c>
      <c r="C18" s="141">
        <v>3</v>
      </c>
      <c r="D18" s="141">
        <v>4</v>
      </c>
      <c r="E18" s="141">
        <v>5</v>
      </c>
      <c r="F18" s="141">
        <v>6</v>
      </c>
      <c r="G18" s="141">
        <v>7</v>
      </c>
      <c r="H18" s="141">
        <v>8</v>
      </c>
      <c r="I18" s="141">
        <v>9</v>
      </c>
      <c r="J18" s="142">
        <v>10</v>
      </c>
      <c r="K18" s="25"/>
      <c r="L18" s="25" t="s">
        <v>510</v>
      </c>
      <c r="M18" s="48" t="s">
        <v>508</v>
      </c>
      <c r="N18" s="49" t="s">
        <v>509</v>
      </c>
      <c r="O18" s="26"/>
    </row>
    <row r="19" spans="1:18" ht="30.75" customHeight="1">
      <c r="A19" s="41"/>
      <c r="B19" s="42" t="s">
        <v>306</v>
      </c>
      <c r="C19" s="143">
        <v>2</v>
      </c>
      <c r="D19" s="144">
        <f>E19+F19+G19</f>
        <v>38205.1282051282</v>
      </c>
      <c r="E19" s="145">
        <f>45975/C19</f>
        <v>22987.5</v>
      </c>
      <c r="F19" s="144"/>
      <c r="G19" s="145">
        <f>E19*K19-385.9201923+2884.615385-2.21002513751-4423.08631406249-1415.25005975001+3205.12820512821</f>
        <v>15217.628205128205</v>
      </c>
      <c r="H19" s="144"/>
      <c r="I19" s="144">
        <v>1.6</v>
      </c>
      <c r="J19" s="146">
        <f>((D19*I19)+(D19))*C19*12</f>
        <v>2384000</v>
      </c>
      <c r="K19" s="50">
        <v>0.6679435</v>
      </c>
      <c r="L19" s="27">
        <f>J19/C19/12</f>
        <v>99333.33333333333</v>
      </c>
      <c r="M19" s="51">
        <v>8546302.96</v>
      </c>
      <c r="N19" s="51">
        <v>16283745.05</v>
      </c>
      <c r="O19" s="51">
        <f>K23-M19-N19</f>
        <v>5495609.669999998</v>
      </c>
      <c r="P19" s="64">
        <f>2184000+200000</f>
        <v>2384000</v>
      </c>
      <c r="Q19" s="65">
        <f>P19-J19</f>
        <v>0</v>
      </c>
      <c r="R19" s="216">
        <f>Q19/2.6/12/C19</f>
        <v>0</v>
      </c>
    </row>
    <row r="20" spans="1:18" ht="30" customHeight="1">
      <c r="A20" s="30"/>
      <c r="B20" s="29" t="s">
        <v>307</v>
      </c>
      <c r="C20" s="147">
        <v>16.5</v>
      </c>
      <c r="D20" s="148">
        <f>E20+F20+G20</f>
        <v>24887.545551670555</v>
      </c>
      <c r="E20" s="149">
        <f>164085.69/C20</f>
        <v>9944.587272727273</v>
      </c>
      <c r="F20" s="148"/>
      <c r="G20" s="149">
        <f>E20*K20+E20*0.2+940.9067058+2146.19103-970.28147+485.62548+1179.3415-805.199744425281+3177.11633644125-1585.411487338-1406.2967072672-88.21974299567</f>
        <v>14942.95827894328</v>
      </c>
      <c r="H20" s="148"/>
      <c r="I20" s="148">
        <v>1.6</v>
      </c>
      <c r="J20" s="150">
        <f>((D20*I20)+(D20))*C20*12</f>
        <v>12812108.450000003</v>
      </c>
      <c r="K20" s="50">
        <v>0.993532326</v>
      </c>
      <c r="L20" s="27">
        <f>J20/C20/12</f>
        <v>64707.61843434345</v>
      </c>
      <c r="M20" s="51"/>
      <c r="N20" s="52"/>
      <c r="O20" s="53"/>
      <c r="P20" s="64">
        <f>13242845.05+369263.4-800000</f>
        <v>12812108.450000001</v>
      </c>
      <c r="Q20" s="65">
        <f>P20-J20</f>
        <v>0</v>
      </c>
      <c r="R20" s="216">
        <f>Q20/2.6/12/C20</f>
        <v>0</v>
      </c>
    </row>
    <row r="21" spans="1:18" ht="24.75" customHeight="1">
      <c r="A21" s="30"/>
      <c r="B21" s="29" t="s">
        <v>308</v>
      </c>
      <c r="C21" s="151">
        <v>12.42</v>
      </c>
      <c r="D21" s="148">
        <f>E21+F21+G21</f>
        <v>17024.51892109498</v>
      </c>
      <c r="E21" s="149">
        <f>74688.52/C21</f>
        <v>6013.568438003221</v>
      </c>
      <c r="F21" s="148"/>
      <c r="G21" s="149">
        <f>E21*K21-140.144654-121.3993214-105.1613088+1032.247409+1800-186.663802382272+1032.2474174536+1470.7398801763-28.624520794195+2585.55583942359</f>
        <v>11010.950483091758</v>
      </c>
      <c r="H21" s="148"/>
      <c r="I21" s="148">
        <v>1.6</v>
      </c>
      <c r="J21" s="150">
        <f>((D21*I21)+(D21))*C21*12</f>
        <v>6597069.1799999885</v>
      </c>
      <c r="K21" s="50">
        <v>0.610644675</v>
      </c>
      <c r="L21" s="27">
        <f>J21/C21/12</f>
        <v>44263.74919484695</v>
      </c>
      <c r="M21" s="51"/>
      <c r="N21" s="52"/>
      <c r="O21" s="53"/>
      <c r="P21" s="64">
        <f>4898691.95+696463.99999999+1000000+1913.23</f>
        <v>6597069.17999999</v>
      </c>
      <c r="Q21" s="65">
        <f>P21-J21</f>
        <v>0</v>
      </c>
      <c r="R21" s="216">
        <f>Q21/2.6/12/C21</f>
        <v>0</v>
      </c>
    </row>
    <row r="22" spans="1:21" ht="26.25" customHeight="1" thickBot="1">
      <c r="A22" s="31"/>
      <c r="B22" s="32" t="s">
        <v>309</v>
      </c>
      <c r="C22" s="152">
        <v>17.27</v>
      </c>
      <c r="D22" s="153">
        <f>E22+F22+G22</f>
        <v>15835.374909061215</v>
      </c>
      <c r="E22" s="154">
        <f>64833.86/C22</f>
        <v>3754.1320208453967</v>
      </c>
      <c r="F22" s="154">
        <f>(3295*1.043/165.5*365*8*35%/12)+(3295*1.043/165.5*12*24/12)</f>
        <v>2266.89695367573</v>
      </c>
      <c r="G22" s="154">
        <f>E22*K22-1319.1793591+1150.6556873+89.08289+912.75-0.585488850736+2803.40597072756-265.328779349298+1113.53614538328+1855.8935756388</f>
        <v>9814.345934540088</v>
      </c>
      <c r="H22" s="153"/>
      <c r="I22" s="153">
        <v>1.6</v>
      </c>
      <c r="J22" s="155">
        <f>((D22*I22)+(D22))*C22*12</f>
        <v>8532480.05</v>
      </c>
      <c r="K22" s="50">
        <v>0.92541106</v>
      </c>
      <c r="L22" s="27">
        <f>J22/C22/12</f>
        <v>41171.97476355916</v>
      </c>
      <c r="M22" s="51"/>
      <c r="N22" s="52"/>
      <c r="O22" s="53"/>
      <c r="P22" s="64">
        <f>5421937.63+1510542.42+600000+1000000</f>
        <v>8532480.05</v>
      </c>
      <c r="Q22" s="65">
        <f>P22-J22</f>
        <v>0</v>
      </c>
      <c r="R22" s="216">
        <f>Q22/2.6/12/C22</f>
        <v>0</v>
      </c>
      <c r="T22" s="5"/>
      <c r="U22" s="7"/>
    </row>
    <row r="23" spans="1:17" ht="26.25" customHeight="1" thickBot="1">
      <c r="A23" s="513" t="s">
        <v>310</v>
      </c>
      <c r="B23" s="514"/>
      <c r="C23" s="156">
        <f>SUM(C19:C22)</f>
        <v>48.19</v>
      </c>
      <c r="D23" s="156">
        <f aca="true" t="shared" si="0" ref="D23:I23">SUM(D19:D22)</f>
        <v>95952.56758695494</v>
      </c>
      <c r="E23" s="156">
        <f t="shared" si="0"/>
        <v>42699.78773157589</v>
      </c>
      <c r="F23" s="156">
        <f t="shared" si="0"/>
        <v>2266.89695367573</v>
      </c>
      <c r="G23" s="156">
        <f>SUM(G19:G22)</f>
        <v>50985.88290170333</v>
      </c>
      <c r="H23" s="156">
        <f t="shared" si="0"/>
        <v>0</v>
      </c>
      <c r="I23" s="156">
        <f t="shared" si="0"/>
        <v>6.4</v>
      </c>
      <c r="J23" s="157">
        <f>SUM(J19:J22)</f>
        <v>30325657.679999992</v>
      </c>
      <c r="K23" s="28">
        <v>30325657.68</v>
      </c>
      <c r="L23" s="28"/>
      <c r="M23" s="51"/>
      <c r="N23" s="51"/>
      <c r="O23" s="53"/>
      <c r="P23" s="64">
        <f>SUM(P19:P22)</f>
        <v>30325657.679999992</v>
      </c>
      <c r="Q23" s="65"/>
    </row>
    <row r="24" spans="11:16" ht="15.75">
      <c r="K24" s="54">
        <f>K23-J23</f>
        <v>0</v>
      </c>
      <c r="L24" s="55"/>
      <c r="M24" s="51"/>
      <c r="N24" s="51"/>
      <c r="O24" s="53"/>
      <c r="P24" s="64">
        <f>P23-K23</f>
        <v>0</v>
      </c>
    </row>
    <row r="25" spans="1:15" ht="18" customHeight="1">
      <c r="A25" s="498" t="s">
        <v>390</v>
      </c>
      <c r="B25" s="498"/>
      <c r="C25" s="498"/>
      <c r="D25" s="498"/>
      <c r="E25" s="498"/>
      <c r="F25" s="498"/>
      <c r="G25" s="8"/>
      <c r="K25" s="58"/>
      <c r="L25" s="58"/>
      <c r="N25" s="66">
        <f>K24/2.6/12/C22</f>
        <v>0</v>
      </c>
      <c r="O25" s="67"/>
    </row>
    <row r="26" spans="14:16" ht="16.5" thickBot="1">
      <c r="N26" s="60"/>
      <c r="O26" s="67"/>
      <c r="P26" s="60"/>
    </row>
    <row r="27" spans="1:16" ht="123" customHeight="1" thickBot="1">
      <c r="A27" s="158" t="s">
        <v>295</v>
      </c>
      <c r="B27" s="159" t="s">
        <v>311</v>
      </c>
      <c r="C27" s="159" t="s">
        <v>312</v>
      </c>
      <c r="D27" s="159" t="s">
        <v>313</v>
      </c>
      <c r="E27" s="159" t="s">
        <v>314</v>
      </c>
      <c r="F27" s="160" t="s">
        <v>403</v>
      </c>
      <c r="N27" s="60"/>
      <c r="O27" s="67"/>
      <c r="P27" s="69"/>
    </row>
    <row r="28" spans="1:16" ht="19.5" thickBot="1">
      <c r="A28" s="140">
        <v>1</v>
      </c>
      <c r="B28" s="141">
        <v>2</v>
      </c>
      <c r="C28" s="141">
        <v>3</v>
      </c>
      <c r="D28" s="141">
        <v>4</v>
      </c>
      <c r="E28" s="141">
        <v>5</v>
      </c>
      <c r="F28" s="142">
        <v>6</v>
      </c>
      <c r="J28" s="9"/>
      <c r="K28" s="70"/>
      <c r="L28" s="70"/>
      <c r="O28" s="67"/>
      <c r="P28" s="60"/>
    </row>
    <row r="29" spans="1:15" ht="19.5" thickBot="1">
      <c r="A29" s="33">
        <v>1</v>
      </c>
      <c r="B29" s="34"/>
      <c r="C29" s="35">
        <v>0</v>
      </c>
      <c r="D29" s="35">
        <v>0</v>
      </c>
      <c r="E29" s="35">
        <v>0</v>
      </c>
      <c r="F29" s="36">
        <f>C29*D29*E29</f>
        <v>0</v>
      </c>
      <c r="O29" s="67"/>
    </row>
    <row r="30" spans="1:15" ht="19.5" thickBot="1">
      <c r="A30" s="158"/>
      <c r="B30" s="161" t="s">
        <v>310</v>
      </c>
      <c r="C30" s="161" t="s">
        <v>315</v>
      </c>
      <c r="D30" s="161" t="s">
        <v>315</v>
      </c>
      <c r="E30" s="161" t="s">
        <v>315</v>
      </c>
      <c r="F30" s="162">
        <f>F29</f>
        <v>0</v>
      </c>
      <c r="N30" s="71"/>
      <c r="O30" s="67"/>
    </row>
    <row r="31" spans="14:15" ht="15.75">
      <c r="N31" s="72"/>
      <c r="O31" s="67"/>
    </row>
    <row r="32" spans="1:15" ht="19.5" thickBot="1">
      <c r="A32" s="498" t="s">
        <v>391</v>
      </c>
      <c r="B32" s="498"/>
      <c r="C32" s="498"/>
      <c r="D32" s="498"/>
      <c r="E32" s="498"/>
      <c r="F32" s="498"/>
      <c r="K32" s="58"/>
      <c r="L32" s="58"/>
      <c r="O32" s="67"/>
    </row>
    <row r="33" spans="1:19" s="21" customFormat="1" ht="94.5" customHeight="1" thickBot="1">
      <c r="A33" s="158" t="s">
        <v>295</v>
      </c>
      <c r="B33" s="159" t="s">
        <v>311</v>
      </c>
      <c r="C33" s="159" t="s">
        <v>316</v>
      </c>
      <c r="D33" s="159" t="s">
        <v>317</v>
      </c>
      <c r="E33" s="159" t="s">
        <v>318</v>
      </c>
      <c r="F33" s="160" t="s">
        <v>403</v>
      </c>
      <c r="G33" s="1"/>
      <c r="H33" s="1"/>
      <c r="I33" s="1"/>
      <c r="J33" s="1"/>
      <c r="K33" s="73"/>
      <c r="L33" s="73"/>
      <c r="M33" s="73"/>
      <c r="N33" s="74"/>
      <c r="O33" s="75"/>
      <c r="P33" s="76"/>
      <c r="Q33" s="73"/>
      <c r="R33" s="73"/>
      <c r="S33" s="73"/>
    </row>
    <row r="34" spans="1:19" s="21" customFormat="1" ht="19.5" thickBot="1">
      <c r="A34" s="140">
        <v>1</v>
      </c>
      <c r="B34" s="141">
        <v>2</v>
      </c>
      <c r="C34" s="141">
        <v>3</v>
      </c>
      <c r="D34" s="141">
        <v>4</v>
      </c>
      <c r="E34" s="141">
        <v>5</v>
      </c>
      <c r="F34" s="142">
        <v>6</v>
      </c>
      <c r="G34" s="1"/>
      <c r="H34" s="1"/>
      <c r="I34" s="1"/>
      <c r="J34" s="1"/>
      <c r="K34" s="73"/>
      <c r="L34" s="73"/>
      <c r="M34" s="73"/>
      <c r="N34" s="73"/>
      <c r="O34" s="73"/>
      <c r="P34" s="73"/>
      <c r="Q34" s="73"/>
      <c r="R34" s="73"/>
      <c r="S34" s="73"/>
    </row>
    <row r="35" spans="1:19" s="21" customFormat="1" ht="19.5" thickBot="1">
      <c r="A35" s="158"/>
      <c r="B35" s="493" t="s">
        <v>442</v>
      </c>
      <c r="C35" s="494"/>
      <c r="D35" s="494"/>
      <c r="E35" s="494"/>
      <c r="F35" s="495"/>
      <c r="G35" s="1"/>
      <c r="H35" s="1"/>
      <c r="I35" s="1"/>
      <c r="J35" s="1"/>
      <c r="K35" s="73"/>
      <c r="L35" s="73"/>
      <c r="M35" s="73"/>
      <c r="N35" s="73"/>
      <c r="O35" s="73"/>
      <c r="P35" s="73"/>
      <c r="Q35" s="73"/>
      <c r="R35" s="73"/>
      <c r="S35" s="73"/>
    </row>
    <row r="36" spans="1:19" s="21" customFormat="1" ht="30.75" customHeight="1">
      <c r="A36" s="41">
        <v>1</v>
      </c>
      <c r="B36" s="42" t="s">
        <v>319</v>
      </c>
      <c r="C36" s="42">
        <v>1</v>
      </c>
      <c r="D36" s="42">
        <v>12</v>
      </c>
      <c r="E36" s="163">
        <v>90</v>
      </c>
      <c r="F36" s="103">
        <f>C36*D36*E36</f>
        <v>1080</v>
      </c>
      <c r="G36" s="1"/>
      <c r="H36" s="1"/>
      <c r="I36" s="1"/>
      <c r="J36" s="1"/>
      <c r="K36" s="77"/>
      <c r="L36" s="77"/>
      <c r="M36" s="73"/>
      <c r="N36" s="78"/>
      <c r="O36" s="73"/>
      <c r="P36" s="79"/>
      <c r="Q36" s="73"/>
      <c r="R36" s="80"/>
      <c r="S36" s="73"/>
    </row>
    <row r="37" spans="1:19" s="21" customFormat="1" ht="38.25" customHeight="1" thickBot="1">
      <c r="A37" s="31">
        <v>2</v>
      </c>
      <c r="B37" s="32" t="s">
        <v>511</v>
      </c>
      <c r="C37" s="32"/>
      <c r="D37" s="32"/>
      <c r="E37" s="164"/>
      <c r="F37" s="105">
        <f>E37</f>
        <v>0</v>
      </c>
      <c r="G37" s="1"/>
      <c r="H37" s="1"/>
      <c r="I37" s="1"/>
      <c r="J37" s="1"/>
      <c r="K37" s="73"/>
      <c r="L37" s="73"/>
      <c r="M37" s="73"/>
      <c r="N37" s="73"/>
      <c r="O37" s="73"/>
      <c r="P37" s="73"/>
      <c r="Q37" s="73"/>
      <c r="R37" s="73"/>
      <c r="S37" s="73"/>
    </row>
    <row r="38" spans="1:19" s="21" customFormat="1" ht="22.5" customHeight="1" thickBot="1">
      <c r="A38" s="158"/>
      <c r="B38" s="493" t="s">
        <v>444</v>
      </c>
      <c r="C38" s="494"/>
      <c r="D38" s="494"/>
      <c r="E38" s="494"/>
      <c r="F38" s="495"/>
      <c r="G38" s="1"/>
      <c r="H38" s="1"/>
      <c r="I38" s="1"/>
      <c r="J38" s="1"/>
      <c r="K38" s="73"/>
      <c r="L38" s="73"/>
      <c r="M38" s="73"/>
      <c r="N38" s="73"/>
      <c r="O38" s="73"/>
      <c r="P38" s="73"/>
      <c r="Q38" s="73"/>
      <c r="R38" s="73"/>
      <c r="S38" s="73"/>
    </row>
    <row r="39" spans="1:19" s="21" customFormat="1" ht="38.25" customHeight="1" thickBot="1">
      <c r="A39" s="33">
        <v>3</v>
      </c>
      <c r="B39" s="34" t="s">
        <v>433</v>
      </c>
      <c r="C39" s="34"/>
      <c r="D39" s="34"/>
      <c r="E39" s="35"/>
      <c r="F39" s="114">
        <v>1000000</v>
      </c>
      <c r="G39" s="1"/>
      <c r="H39" s="1"/>
      <c r="I39" s="1"/>
      <c r="J39" s="1"/>
      <c r="K39" s="73"/>
      <c r="L39" s="73"/>
      <c r="M39" s="73"/>
      <c r="N39" s="73"/>
      <c r="O39" s="73"/>
      <c r="P39" s="73"/>
      <c r="Q39" s="73"/>
      <c r="R39" s="73"/>
      <c r="S39" s="73"/>
    </row>
    <row r="40" spans="1:19" s="21" customFormat="1" ht="19.5" thickBot="1">
      <c r="A40" s="158"/>
      <c r="B40" s="161" t="s">
        <v>310</v>
      </c>
      <c r="C40" s="161" t="s">
        <v>315</v>
      </c>
      <c r="D40" s="161" t="s">
        <v>315</v>
      </c>
      <c r="E40" s="161" t="s">
        <v>315</v>
      </c>
      <c r="F40" s="165">
        <f>F37+F36+F39</f>
        <v>1001080</v>
      </c>
      <c r="G40" s="1"/>
      <c r="H40" s="1"/>
      <c r="I40" s="1"/>
      <c r="J40" s="1"/>
      <c r="K40" s="73"/>
      <c r="L40" s="73"/>
      <c r="M40" s="73"/>
      <c r="N40" s="73"/>
      <c r="O40" s="73"/>
      <c r="P40" s="73"/>
      <c r="Q40" s="73"/>
      <c r="R40" s="73"/>
      <c r="S40" s="73"/>
    </row>
    <row r="41" spans="1:14" ht="48" customHeight="1" thickBot="1">
      <c r="A41" s="509" t="s">
        <v>413</v>
      </c>
      <c r="B41" s="509"/>
      <c r="C41" s="509"/>
      <c r="D41" s="509"/>
      <c r="E41" s="509"/>
      <c r="F41" s="509"/>
      <c r="G41" s="166"/>
      <c r="K41" s="58"/>
      <c r="L41" s="58"/>
      <c r="N41" s="60"/>
    </row>
    <row r="42" spans="1:14" ht="94.5" customHeight="1" thickBot="1">
      <c r="A42" s="158" t="s">
        <v>295</v>
      </c>
      <c r="B42" s="159" t="s">
        <v>320</v>
      </c>
      <c r="C42" s="159" t="s">
        <v>321</v>
      </c>
      <c r="D42" s="160" t="s">
        <v>322</v>
      </c>
      <c r="N42" s="81"/>
    </row>
    <row r="43" spans="1:4" ht="19.5" thickBot="1">
      <c r="A43" s="158">
        <v>1</v>
      </c>
      <c r="B43" s="159">
        <v>2</v>
      </c>
      <c r="C43" s="159">
        <v>3</v>
      </c>
      <c r="D43" s="160">
        <v>4</v>
      </c>
    </row>
    <row r="44" spans="1:4" ht="45" customHeight="1">
      <c r="A44" s="41">
        <v>1</v>
      </c>
      <c r="B44" s="167" t="s">
        <v>323</v>
      </c>
      <c r="C44" s="42" t="s">
        <v>315</v>
      </c>
      <c r="D44" s="146">
        <f>D45+D47</f>
        <v>6858150.670240001</v>
      </c>
    </row>
    <row r="45" spans="1:4" ht="18.75">
      <c r="A45" s="486" t="s">
        <v>324</v>
      </c>
      <c r="B45" s="168" t="s">
        <v>50</v>
      </c>
      <c r="C45" s="488" t="s">
        <v>43</v>
      </c>
      <c r="D45" s="510">
        <f>K50-D48-D49</f>
        <v>6858150.670240001</v>
      </c>
    </row>
    <row r="46" spans="1:15" ht="18.75">
      <c r="A46" s="486"/>
      <c r="B46" s="94" t="s">
        <v>325</v>
      </c>
      <c r="C46" s="488"/>
      <c r="D46" s="510"/>
      <c r="K46" s="70"/>
      <c r="L46" s="70"/>
      <c r="M46" s="60"/>
      <c r="N46" s="60"/>
      <c r="O46" s="60"/>
    </row>
    <row r="47" spans="1:15" ht="18.75">
      <c r="A47" s="30" t="s">
        <v>326</v>
      </c>
      <c r="B47" s="94" t="s">
        <v>327</v>
      </c>
      <c r="C47" s="148" t="s">
        <v>43</v>
      </c>
      <c r="D47" s="150">
        <v>0</v>
      </c>
      <c r="K47" s="70"/>
      <c r="L47" s="70"/>
      <c r="M47" s="60"/>
      <c r="N47" s="60"/>
      <c r="O47" s="60"/>
    </row>
    <row r="48" spans="1:15" ht="38.25" customHeight="1">
      <c r="A48" s="30">
        <v>2</v>
      </c>
      <c r="B48" s="169" t="s">
        <v>328</v>
      </c>
      <c r="C48" s="29" t="s">
        <v>315</v>
      </c>
      <c r="D48" s="150">
        <f>C49*3.1%</f>
        <v>940095.3880799997</v>
      </c>
      <c r="K48" s="70"/>
      <c r="L48" s="70"/>
      <c r="M48" s="60"/>
      <c r="N48" s="60"/>
      <c r="O48" s="60"/>
    </row>
    <row r="49" spans="1:15" ht="42.75" customHeight="1" thickBot="1">
      <c r="A49" s="31">
        <v>3</v>
      </c>
      <c r="B49" s="170" t="s">
        <v>329</v>
      </c>
      <c r="C49" s="153">
        <f>J23</f>
        <v>30325657.679999992</v>
      </c>
      <c r="D49" s="155">
        <f>C49*5.1%</f>
        <v>1546608.5416799996</v>
      </c>
      <c r="K49" s="89"/>
      <c r="L49" s="70"/>
      <c r="M49" s="60"/>
      <c r="N49" s="60"/>
      <c r="O49" s="60"/>
    </row>
    <row r="50" spans="1:15" ht="20.25" customHeight="1" thickBot="1">
      <c r="A50" s="158"/>
      <c r="B50" s="161" t="s">
        <v>310</v>
      </c>
      <c r="C50" s="161" t="s">
        <v>315</v>
      </c>
      <c r="D50" s="157">
        <f>D45+D48+D49</f>
        <v>9344854.6</v>
      </c>
      <c r="K50" s="90">
        <v>9344854.6</v>
      </c>
      <c r="L50" s="70">
        <f>K50-D50</f>
        <v>0</v>
      </c>
      <c r="M50" s="60"/>
      <c r="N50" s="60"/>
      <c r="O50" s="60"/>
    </row>
    <row r="51" spans="1:15" ht="15.75" customHeight="1">
      <c r="A51" s="498" t="s">
        <v>392</v>
      </c>
      <c r="B51" s="498"/>
      <c r="C51" s="498"/>
      <c r="D51" s="498"/>
      <c r="E51" s="498"/>
      <c r="F51" s="498"/>
      <c r="K51" s="91"/>
      <c r="L51" s="60"/>
      <c r="M51" s="60"/>
      <c r="N51" s="60"/>
      <c r="O51" s="60"/>
    </row>
    <row r="52" spans="1:15" ht="18.75">
      <c r="A52" s="483" t="s">
        <v>330</v>
      </c>
      <c r="B52" s="483"/>
      <c r="C52" s="483"/>
      <c r="D52" s="483"/>
      <c r="E52" s="483"/>
      <c r="F52" s="483"/>
      <c r="K52" s="70"/>
      <c r="L52" s="70"/>
      <c r="M52" s="60"/>
      <c r="N52" s="60"/>
      <c r="O52" s="60"/>
    </row>
    <row r="53" spans="1:15" ht="19.5" thickBot="1">
      <c r="A53" s="483" t="s">
        <v>331</v>
      </c>
      <c r="B53" s="483"/>
      <c r="C53" s="483"/>
      <c r="D53" s="483"/>
      <c r="E53" s="483"/>
      <c r="F53" s="483"/>
      <c r="K53" s="70"/>
      <c r="L53" s="70"/>
      <c r="M53" s="60"/>
      <c r="N53" s="60"/>
      <c r="O53" s="60"/>
    </row>
    <row r="54" spans="1:15" ht="72.75" customHeight="1" thickBot="1">
      <c r="A54" s="158" t="s">
        <v>295</v>
      </c>
      <c r="B54" s="159" t="s">
        <v>0</v>
      </c>
      <c r="C54" s="159" t="s">
        <v>332</v>
      </c>
      <c r="D54" s="159" t="s">
        <v>333</v>
      </c>
      <c r="E54" s="160" t="s">
        <v>404</v>
      </c>
      <c r="K54" s="70"/>
      <c r="L54" s="70"/>
      <c r="M54" s="60"/>
      <c r="N54" s="60"/>
      <c r="O54" s="60"/>
    </row>
    <row r="55" spans="1:15" ht="19.5" thickBot="1">
      <c r="A55" s="158">
        <v>1</v>
      </c>
      <c r="B55" s="159">
        <v>2</v>
      </c>
      <c r="C55" s="159">
        <v>3</v>
      </c>
      <c r="D55" s="159">
        <v>4</v>
      </c>
      <c r="E55" s="160">
        <v>5</v>
      </c>
      <c r="K55" s="70"/>
      <c r="L55" s="70"/>
      <c r="M55" s="60"/>
      <c r="N55" s="60"/>
      <c r="O55" s="60"/>
    </row>
    <row r="56" spans="1:15" ht="38.25" thickBot="1">
      <c r="A56" s="33"/>
      <c r="B56" s="34" t="s">
        <v>334</v>
      </c>
      <c r="C56" s="113">
        <v>0</v>
      </c>
      <c r="D56" s="113">
        <v>0</v>
      </c>
      <c r="E56" s="114">
        <v>0</v>
      </c>
      <c r="K56" s="70"/>
      <c r="L56" s="70"/>
      <c r="M56" s="60"/>
      <c r="N56" s="60"/>
      <c r="O56" s="60"/>
    </row>
    <row r="57" spans="1:15" ht="19.5" thickBot="1">
      <c r="A57" s="158"/>
      <c r="B57" s="161" t="s">
        <v>310</v>
      </c>
      <c r="C57" s="171" t="s">
        <v>315</v>
      </c>
      <c r="D57" s="171" t="s">
        <v>315</v>
      </c>
      <c r="E57" s="165">
        <f>E56</f>
        <v>0</v>
      </c>
      <c r="K57" s="70"/>
      <c r="L57" s="70"/>
      <c r="M57" s="60"/>
      <c r="N57" s="60"/>
      <c r="O57" s="60"/>
    </row>
    <row r="58" spans="1:15" ht="18.75">
      <c r="A58" s="484" t="s">
        <v>393</v>
      </c>
      <c r="B58" s="484"/>
      <c r="C58" s="484"/>
      <c r="D58" s="484"/>
      <c r="E58" s="484"/>
      <c r="F58" s="484"/>
      <c r="G58" s="484"/>
      <c r="K58" s="60"/>
      <c r="L58" s="60"/>
      <c r="M58" s="60"/>
      <c r="N58" s="60"/>
      <c r="O58" s="60"/>
    </row>
    <row r="59" spans="1:15" ht="18.75">
      <c r="A59" s="483" t="s">
        <v>394</v>
      </c>
      <c r="B59" s="483"/>
      <c r="C59" s="483"/>
      <c r="D59" s="483"/>
      <c r="E59" s="483"/>
      <c r="F59" s="483"/>
      <c r="G59" s="483"/>
      <c r="K59" s="70"/>
      <c r="L59" s="70"/>
      <c r="M59" s="60"/>
      <c r="N59" s="60"/>
      <c r="O59" s="60"/>
    </row>
    <row r="60" spans="1:15" ht="19.5" thickBot="1">
      <c r="A60" s="483" t="s">
        <v>335</v>
      </c>
      <c r="B60" s="483"/>
      <c r="C60" s="483"/>
      <c r="D60" s="483"/>
      <c r="E60" s="483"/>
      <c r="F60" s="483"/>
      <c r="G60" s="483"/>
      <c r="K60" s="70"/>
      <c r="L60" s="70"/>
      <c r="M60" s="60"/>
      <c r="N60" s="60"/>
      <c r="O60" s="60"/>
    </row>
    <row r="61" spans="1:15" ht="90.75" customHeight="1" thickBot="1">
      <c r="A61" s="158" t="s">
        <v>295</v>
      </c>
      <c r="B61" s="159" t="s">
        <v>311</v>
      </c>
      <c r="C61" s="159" t="s">
        <v>336</v>
      </c>
      <c r="D61" s="159" t="s">
        <v>337</v>
      </c>
      <c r="E61" s="160" t="s">
        <v>405</v>
      </c>
      <c r="K61" s="70"/>
      <c r="L61" s="70"/>
      <c r="M61" s="60"/>
      <c r="N61" s="60"/>
      <c r="O61" s="60"/>
    </row>
    <row r="62" spans="1:15" ht="19.5" thickBot="1">
      <c r="A62" s="158">
        <v>1</v>
      </c>
      <c r="B62" s="159">
        <v>2</v>
      </c>
      <c r="C62" s="159">
        <v>3</v>
      </c>
      <c r="D62" s="159">
        <v>4</v>
      </c>
      <c r="E62" s="160">
        <v>5</v>
      </c>
      <c r="K62" s="70"/>
      <c r="L62" s="70"/>
      <c r="M62" s="60"/>
      <c r="N62" s="60"/>
      <c r="O62" s="60"/>
    </row>
    <row r="63" spans="1:15" ht="18.75">
      <c r="A63" s="41">
        <v>1</v>
      </c>
      <c r="B63" s="42" t="s">
        <v>338</v>
      </c>
      <c r="C63" s="172">
        <v>16197227.272727273</v>
      </c>
      <c r="D63" s="172">
        <v>2.2</v>
      </c>
      <c r="E63" s="173">
        <f>(C63*D63)/100</f>
        <v>356339.00000000006</v>
      </c>
      <c r="H63" s="8"/>
      <c r="K63" s="70"/>
      <c r="L63" s="70"/>
      <c r="M63" s="60"/>
      <c r="N63" s="60"/>
      <c r="O63" s="60"/>
    </row>
    <row r="64" spans="1:15" ht="27" customHeight="1" thickBot="1">
      <c r="A64" s="31">
        <v>2</v>
      </c>
      <c r="B64" s="32" t="s">
        <v>339</v>
      </c>
      <c r="C64" s="174">
        <v>14916066.666666666</v>
      </c>
      <c r="D64" s="174">
        <v>1.5</v>
      </c>
      <c r="E64" s="175">
        <f>(C64*D64)/100</f>
        <v>223741</v>
      </c>
      <c r="K64" s="70"/>
      <c r="L64" s="70"/>
      <c r="M64" s="60"/>
      <c r="N64" s="60"/>
      <c r="O64" s="60"/>
    </row>
    <row r="65" spans="1:15" ht="19.5" thickBot="1">
      <c r="A65" s="158"/>
      <c r="B65" s="161" t="s">
        <v>310</v>
      </c>
      <c r="C65" s="171" t="s">
        <v>43</v>
      </c>
      <c r="D65" s="171" t="s">
        <v>315</v>
      </c>
      <c r="E65" s="165">
        <f>E64+E63</f>
        <v>580080</v>
      </c>
      <c r="K65" s="70"/>
      <c r="L65" s="70"/>
      <c r="M65" s="60"/>
      <c r="N65" s="60"/>
      <c r="O65" s="60"/>
    </row>
    <row r="66" spans="1:15" ht="18.75">
      <c r="A66" s="484" t="s">
        <v>395</v>
      </c>
      <c r="B66" s="484"/>
      <c r="C66" s="484"/>
      <c r="D66" s="484"/>
      <c r="E66" s="484"/>
      <c r="K66" s="60"/>
      <c r="L66" s="60"/>
      <c r="M66" s="60"/>
      <c r="N66" s="60"/>
      <c r="O66" s="60"/>
    </row>
    <row r="67" spans="1:15" ht="18.75">
      <c r="A67" s="13" t="s">
        <v>548</v>
      </c>
      <c r="K67" s="70"/>
      <c r="L67" s="70"/>
      <c r="M67" s="60"/>
      <c r="N67" s="60"/>
      <c r="O67" s="60"/>
    </row>
    <row r="68" spans="1:15" ht="18.75">
      <c r="A68" s="138" t="s">
        <v>335</v>
      </c>
      <c r="B68" s="138"/>
      <c r="C68" s="138"/>
      <c r="D68" s="138"/>
      <c r="E68" s="138"/>
      <c r="F68" s="138"/>
      <c r="G68" s="138"/>
      <c r="K68" s="70"/>
      <c r="L68" s="70"/>
      <c r="M68" s="60"/>
      <c r="N68" s="60"/>
      <c r="O68" s="60"/>
    </row>
    <row r="69" spans="1:15" ht="19.5" thickBot="1">
      <c r="A69" s="484" t="s">
        <v>396</v>
      </c>
      <c r="B69" s="484"/>
      <c r="C69" s="484"/>
      <c r="D69" s="484"/>
      <c r="E69" s="484"/>
      <c r="F69" s="484"/>
      <c r="K69" s="60"/>
      <c r="L69" s="60"/>
      <c r="M69" s="60"/>
      <c r="N69" s="60"/>
      <c r="O69" s="60"/>
    </row>
    <row r="70" spans="1:15" ht="69.75" customHeight="1" thickBot="1">
      <c r="A70" s="158" t="s">
        <v>295</v>
      </c>
      <c r="B70" s="159" t="s">
        <v>311</v>
      </c>
      <c r="C70" s="159" t="s">
        <v>340</v>
      </c>
      <c r="D70" s="159" t="s">
        <v>341</v>
      </c>
      <c r="E70" s="159" t="s">
        <v>342</v>
      </c>
      <c r="F70" s="160" t="s">
        <v>403</v>
      </c>
      <c r="K70" s="70"/>
      <c r="L70" s="70"/>
      <c r="M70" s="60"/>
      <c r="N70" s="60"/>
      <c r="O70" s="60"/>
    </row>
    <row r="71" spans="1:11" ht="19.5" thickBot="1">
      <c r="A71" s="158">
        <v>1</v>
      </c>
      <c r="B71" s="159">
        <v>2</v>
      </c>
      <c r="C71" s="159">
        <v>3</v>
      </c>
      <c r="D71" s="159">
        <v>4</v>
      </c>
      <c r="E71" s="159">
        <v>5</v>
      </c>
      <c r="F71" s="160">
        <v>6</v>
      </c>
      <c r="K71" s="83"/>
    </row>
    <row r="72" spans="1:11" ht="28.5" customHeight="1" thickBot="1">
      <c r="A72" s="41">
        <v>1</v>
      </c>
      <c r="B72" s="42" t="s">
        <v>343</v>
      </c>
      <c r="C72" s="42">
        <v>1</v>
      </c>
      <c r="D72" s="42">
        <v>12</v>
      </c>
      <c r="E72" s="176">
        <v>1975.2</v>
      </c>
      <c r="F72" s="103">
        <f>C72*D72*E72</f>
        <v>23702.4</v>
      </c>
      <c r="K72" s="83"/>
    </row>
    <row r="73" spans="1:6" ht="19.5" hidden="1" thickBot="1">
      <c r="A73" s="31">
        <v>2</v>
      </c>
      <c r="B73" s="32" t="s">
        <v>344</v>
      </c>
      <c r="C73" s="32"/>
      <c r="D73" s="32">
        <v>1</v>
      </c>
      <c r="E73" s="108">
        <v>0</v>
      </c>
      <c r="F73" s="99">
        <f>E73</f>
        <v>0</v>
      </c>
    </row>
    <row r="74" spans="1:6" ht="27.75" customHeight="1" thickBot="1">
      <c r="A74" s="158"/>
      <c r="B74" s="161" t="s">
        <v>310</v>
      </c>
      <c r="C74" s="161" t="s">
        <v>315</v>
      </c>
      <c r="D74" s="161" t="s">
        <v>315</v>
      </c>
      <c r="E74" s="161" t="s">
        <v>315</v>
      </c>
      <c r="F74" s="165">
        <f>F72+F73</f>
        <v>23702.4</v>
      </c>
    </row>
    <row r="75" spans="1:12" ht="30" customHeight="1">
      <c r="A75" s="484" t="s">
        <v>397</v>
      </c>
      <c r="B75" s="484"/>
      <c r="C75" s="484"/>
      <c r="D75" s="484"/>
      <c r="E75" s="484"/>
      <c r="F75" s="484"/>
      <c r="K75" s="58"/>
      <c r="L75" s="58"/>
    </row>
    <row r="76" ht="16.5" thickBot="1"/>
    <row r="77" spans="1:5" ht="72" customHeight="1" thickBot="1">
      <c r="A77" s="158" t="s">
        <v>295</v>
      </c>
      <c r="B77" s="159" t="s">
        <v>311</v>
      </c>
      <c r="C77" s="159" t="s">
        <v>345</v>
      </c>
      <c r="D77" s="159" t="s">
        <v>346</v>
      </c>
      <c r="E77" s="160" t="s">
        <v>406</v>
      </c>
    </row>
    <row r="78" spans="1:5" ht="19.5" thickBot="1">
      <c r="A78" s="158">
        <v>1</v>
      </c>
      <c r="B78" s="159">
        <v>2</v>
      </c>
      <c r="C78" s="159">
        <v>3</v>
      </c>
      <c r="D78" s="159">
        <v>4</v>
      </c>
      <c r="E78" s="160">
        <v>5</v>
      </c>
    </row>
    <row r="79" spans="1:5" ht="19.5" thickBot="1">
      <c r="A79" s="33">
        <v>1</v>
      </c>
      <c r="B79" s="34" t="s">
        <v>503</v>
      </c>
      <c r="C79" s="92">
        <v>0</v>
      </c>
      <c r="D79" s="92">
        <v>0</v>
      </c>
      <c r="E79" s="93">
        <f>C79*D79</f>
        <v>0</v>
      </c>
    </row>
    <row r="80" spans="1:5" ht="19.5" thickBot="1">
      <c r="A80" s="158"/>
      <c r="B80" s="161" t="s">
        <v>310</v>
      </c>
      <c r="C80" s="177">
        <f>C79</f>
        <v>0</v>
      </c>
      <c r="D80" s="177">
        <f>D79</f>
        <v>0</v>
      </c>
      <c r="E80" s="157">
        <f>E79</f>
        <v>0</v>
      </c>
    </row>
    <row r="81" spans="1:12" ht="33" customHeight="1" thickBot="1">
      <c r="A81" s="484" t="s">
        <v>398</v>
      </c>
      <c r="B81" s="484"/>
      <c r="C81" s="484"/>
      <c r="D81" s="484"/>
      <c r="E81" s="484"/>
      <c r="F81" s="484"/>
      <c r="K81" s="58"/>
      <c r="L81" s="58"/>
    </row>
    <row r="82" spans="1:7" ht="62.25" customHeight="1" thickBot="1">
      <c r="A82" s="158" t="s">
        <v>295</v>
      </c>
      <c r="B82" s="159" t="s">
        <v>0</v>
      </c>
      <c r="C82" s="159" t="s">
        <v>347</v>
      </c>
      <c r="D82" s="159" t="s">
        <v>348</v>
      </c>
      <c r="E82" s="159" t="s">
        <v>349</v>
      </c>
      <c r="F82" s="159" t="s">
        <v>350</v>
      </c>
      <c r="G82" s="160" t="s">
        <v>407</v>
      </c>
    </row>
    <row r="83" spans="1:13" ht="19.5" thickBot="1">
      <c r="A83" s="158">
        <v>1</v>
      </c>
      <c r="B83" s="159">
        <v>2</v>
      </c>
      <c r="C83" s="159">
        <v>3</v>
      </c>
      <c r="D83" s="159">
        <v>4</v>
      </c>
      <c r="E83" s="159">
        <v>5</v>
      </c>
      <c r="F83" s="159">
        <v>6</v>
      </c>
      <c r="G83" s="160">
        <v>7</v>
      </c>
      <c r="K83" s="70"/>
      <c r="L83" s="70"/>
      <c r="M83" s="60"/>
    </row>
    <row r="84" spans="1:16" ht="25.5" customHeight="1">
      <c r="A84" s="41">
        <v>1</v>
      </c>
      <c r="B84" s="42" t="s">
        <v>351</v>
      </c>
      <c r="C84" s="163" t="s">
        <v>352</v>
      </c>
      <c r="D84" s="144">
        <v>173.35</v>
      </c>
      <c r="E84" s="144">
        <f aca="true" t="shared" si="1" ref="E84:E90">P84</f>
        <v>10301.596250360542</v>
      </c>
      <c r="F84" s="144"/>
      <c r="G84" s="146">
        <f aca="true" t="shared" si="2" ref="G84:G89">D84*E84</f>
        <v>1785781.71</v>
      </c>
      <c r="K84" s="70"/>
      <c r="L84" s="70"/>
      <c r="M84" s="60"/>
      <c r="N84" s="82">
        <v>1785.78171</v>
      </c>
      <c r="O84" s="82">
        <f aca="true" t="shared" si="3" ref="O84:O89">N84*1000</f>
        <v>1785781.71</v>
      </c>
      <c r="P84" s="84">
        <f aca="true" t="shared" si="4" ref="P84:P89">O84/D84</f>
        <v>10301.596250360542</v>
      </c>
    </row>
    <row r="85" spans="1:16" ht="27" customHeight="1">
      <c r="A85" s="30">
        <v>2</v>
      </c>
      <c r="B85" s="29" t="s">
        <v>353</v>
      </c>
      <c r="C85" s="178" t="s">
        <v>352</v>
      </c>
      <c r="D85" s="148">
        <v>124.67</v>
      </c>
      <c r="E85" s="148">
        <f t="shared" si="1"/>
        <v>10647.120879120877</v>
      </c>
      <c r="F85" s="148"/>
      <c r="G85" s="150">
        <f t="shared" si="2"/>
        <v>1327376.5599999998</v>
      </c>
      <c r="K85" s="70"/>
      <c r="L85" s="70"/>
      <c r="M85" s="60"/>
      <c r="N85" s="82">
        <v>1327.37656</v>
      </c>
      <c r="O85" s="82">
        <f t="shared" si="3"/>
        <v>1327376.5599999998</v>
      </c>
      <c r="P85" s="84">
        <f t="shared" si="4"/>
        <v>10647.120879120877</v>
      </c>
    </row>
    <row r="86" spans="1:16" ht="28.5" customHeight="1">
      <c r="A86" s="30">
        <v>3</v>
      </c>
      <c r="B86" s="29" t="s">
        <v>354</v>
      </c>
      <c r="C86" s="178" t="s">
        <v>355</v>
      </c>
      <c r="D86" s="148">
        <v>52111</v>
      </c>
      <c r="E86" s="148">
        <f t="shared" si="1"/>
        <v>8.620821899407034</v>
      </c>
      <c r="F86" s="148"/>
      <c r="G86" s="150">
        <f t="shared" si="2"/>
        <v>449239.6499999999</v>
      </c>
      <c r="K86" s="70"/>
      <c r="L86" s="70"/>
      <c r="M86" s="60"/>
      <c r="N86" s="82">
        <v>449.23965</v>
      </c>
      <c r="O86" s="82">
        <f t="shared" si="3"/>
        <v>449239.64999999997</v>
      </c>
      <c r="P86" s="84">
        <f t="shared" si="4"/>
        <v>8.620821899407034</v>
      </c>
    </row>
    <row r="87" spans="1:16" ht="20.25" customHeight="1">
      <c r="A87" s="30">
        <v>4</v>
      </c>
      <c r="B87" s="29" t="s">
        <v>356</v>
      </c>
      <c r="C87" s="178" t="s">
        <v>527</v>
      </c>
      <c r="D87" s="148">
        <v>1254</v>
      </c>
      <c r="E87" s="148">
        <f t="shared" si="1"/>
        <v>67.40186602870814</v>
      </c>
      <c r="F87" s="148"/>
      <c r="G87" s="150">
        <f t="shared" si="2"/>
        <v>84521.94000000002</v>
      </c>
      <c r="K87" s="70"/>
      <c r="L87" s="70"/>
      <c r="M87" s="60"/>
      <c r="N87" s="82">
        <v>84.52194</v>
      </c>
      <c r="O87" s="82">
        <f>N87*1000</f>
        <v>84521.94</v>
      </c>
      <c r="P87" s="84">
        <f t="shared" si="4"/>
        <v>67.40186602870814</v>
      </c>
    </row>
    <row r="88" spans="1:16" ht="21.75" customHeight="1">
      <c r="A88" s="30">
        <v>5</v>
      </c>
      <c r="B88" s="29" t="s">
        <v>358</v>
      </c>
      <c r="C88" s="178" t="s">
        <v>527</v>
      </c>
      <c r="D88" s="148">
        <v>2160.61</v>
      </c>
      <c r="E88" s="148">
        <f t="shared" si="1"/>
        <v>43.35432123335539</v>
      </c>
      <c r="F88" s="148"/>
      <c r="G88" s="150">
        <f t="shared" si="2"/>
        <v>93671.78</v>
      </c>
      <c r="K88" s="70"/>
      <c r="L88" s="70"/>
      <c r="M88" s="60"/>
      <c r="N88" s="82">
        <v>93.67178</v>
      </c>
      <c r="O88" s="82">
        <f t="shared" si="3"/>
        <v>93671.78</v>
      </c>
      <c r="P88" s="84">
        <f t="shared" si="4"/>
        <v>43.35432123335539</v>
      </c>
    </row>
    <row r="89" spans="1:16" ht="21.75" customHeight="1">
      <c r="A89" s="31">
        <v>6</v>
      </c>
      <c r="B89" s="32" t="s">
        <v>359</v>
      </c>
      <c r="C89" s="164" t="s">
        <v>527</v>
      </c>
      <c r="D89" s="153">
        <v>906.61</v>
      </c>
      <c r="E89" s="153">
        <f t="shared" si="1"/>
        <v>67.51230407782839</v>
      </c>
      <c r="F89" s="153"/>
      <c r="G89" s="155">
        <f t="shared" si="2"/>
        <v>61207.329999999994</v>
      </c>
      <c r="K89" s="70"/>
      <c r="L89" s="70"/>
      <c r="M89" s="60"/>
      <c r="N89" s="82">
        <v>61.20733</v>
      </c>
      <c r="O89" s="82">
        <f t="shared" si="3"/>
        <v>61207.33</v>
      </c>
      <c r="P89" s="84">
        <f t="shared" si="4"/>
        <v>67.51230407782839</v>
      </c>
    </row>
    <row r="90" spans="1:16" ht="21.75" customHeight="1" thickBot="1">
      <c r="A90" s="31">
        <v>7</v>
      </c>
      <c r="B90" s="32" t="s">
        <v>512</v>
      </c>
      <c r="C90" s="164" t="s">
        <v>527</v>
      </c>
      <c r="D90" s="153">
        <v>182.4</v>
      </c>
      <c r="E90" s="153">
        <f t="shared" si="1"/>
        <v>507.40997807017544</v>
      </c>
      <c r="F90" s="153"/>
      <c r="G90" s="155">
        <f>D90*E90</f>
        <v>92551.58</v>
      </c>
      <c r="K90" s="70"/>
      <c r="L90" s="70"/>
      <c r="M90" s="60"/>
      <c r="N90" s="82">
        <v>92.55158</v>
      </c>
      <c r="O90" s="82">
        <f>N90*1000</f>
        <v>92551.58</v>
      </c>
      <c r="P90" s="84">
        <f>O90/D90</f>
        <v>507.40997807017544</v>
      </c>
    </row>
    <row r="91" spans="1:13" ht="19.5" thickBot="1">
      <c r="A91" s="158"/>
      <c r="B91" s="179" t="s">
        <v>310</v>
      </c>
      <c r="C91" s="179" t="s">
        <v>315</v>
      </c>
      <c r="D91" s="179" t="s">
        <v>315</v>
      </c>
      <c r="E91" s="179" t="s">
        <v>315</v>
      </c>
      <c r="F91" s="179" t="s">
        <v>315</v>
      </c>
      <c r="G91" s="157">
        <f>G89+G88+G87+G86+G85+G84+G90</f>
        <v>3894350.55</v>
      </c>
      <c r="K91" s="70">
        <f>3894.35055*1000</f>
        <v>3894350.5500000003</v>
      </c>
      <c r="L91" s="70"/>
      <c r="M91" s="60"/>
    </row>
    <row r="92" spans="11:13" ht="15.75">
      <c r="K92" s="70">
        <f>K91-G91</f>
        <v>0</v>
      </c>
      <c r="L92" s="70"/>
      <c r="M92" s="60"/>
    </row>
    <row r="93" spans="1:13" ht="18.75">
      <c r="A93" s="484" t="s">
        <v>399</v>
      </c>
      <c r="B93" s="484"/>
      <c r="C93" s="484"/>
      <c r="D93" s="484"/>
      <c r="E93" s="484"/>
      <c r="F93" s="13"/>
      <c r="K93" s="70"/>
      <c r="L93" s="70"/>
      <c r="M93" s="60"/>
    </row>
    <row r="94" spans="11:13" ht="16.5" thickBot="1">
      <c r="K94" s="70"/>
      <c r="L94" s="70"/>
      <c r="M94" s="60"/>
    </row>
    <row r="95" spans="1:13" ht="38.25" thickBot="1">
      <c r="A95" s="158" t="s">
        <v>295</v>
      </c>
      <c r="B95" s="159" t="s">
        <v>0</v>
      </c>
      <c r="C95" s="159" t="s">
        <v>360</v>
      </c>
      <c r="D95" s="159" t="s">
        <v>361</v>
      </c>
      <c r="E95" s="160" t="s">
        <v>362</v>
      </c>
      <c r="K95" s="70"/>
      <c r="L95" s="70"/>
      <c r="M95" s="60"/>
    </row>
    <row r="96" spans="1:13" ht="19.5" thickBot="1">
      <c r="A96" s="158">
        <v>1</v>
      </c>
      <c r="B96" s="159">
        <v>2</v>
      </c>
      <c r="C96" s="159">
        <v>3</v>
      </c>
      <c r="D96" s="159">
        <v>4</v>
      </c>
      <c r="E96" s="160">
        <v>5</v>
      </c>
      <c r="K96" s="70"/>
      <c r="L96" s="70"/>
      <c r="M96" s="60"/>
    </row>
    <row r="97" spans="1:13" ht="19.5" thickBot="1">
      <c r="A97" s="33"/>
      <c r="B97" s="34"/>
      <c r="C97" s="34"/>
      <c r="D97" s="34"/>
      <c r="E97" s="93">
        <v>0</v>
      </c>
      <c r="K97" s="70"/>
      <c r="L97" s="70"/>
      <c r="M97" s="60"/>
    </row>
    <row r="98" spans="1:13" ht="19.5" thickBot="1">
      <c r="A98" s="158"/>
      <c r="B98" s="161" t="s">
        <v>310</v>
      </c>
      <c r="C98" s="159" t="s">
        <v>315</v>
      </c>
      <c r="D98" s="159" t="s">
        <v>315</v>
      </c>
      <c r="E98" s="180">
        <f>E97</f>
        <v>0</v>
      </c>
      <c r="K98" s="70"/>
      <c r="L98" s="70"/>
      <c r="M98" s="60"/>
    </row>
    <row r="100" spans="1:13" ht="31.5" customHeight="1" thickBot="1">
      <c r="A100" s="498" t="s">
        <v>400</v>
      </c>
      <c r="B100" s="498"/>
      <c r="C100" s="498"/>
      <c r="D100" s="498"/>
      <c r="E100" s="498"/>
      <c r="K100" s="58"/>
      <c r="L100" s="58"/>
      <c r="M100" s="82"/>
    </row>
    <row r="101" spans="1:5" ht="63.75" customHeight="1" thickBot="1">
      <c r="A101" s="96" t="s">
        <v>295</v>
      </c>
      <c r="B101" s="97" t="s">
        <v>311</v>
      </c>
      <c r="C101" s="97" t="s">
        <v>363</v>
      </c>
      <c r="D101" s="97" t="s">
        <v>364</v>
      </c>
      <c r="E101" s="181" t="s">
        <v>365</v>
      </c>
    </row>
    <row r="102" spans="1:5" ht="19.5" thickBot="1">
      <c r="A102" s="158">
        <v>1</v>
      </c>
      <c r="B102" s="159">
        <v>2</v>
      </c>
      <c r="C102" s="159">
        <v>3</v>
      </c>
      <c r="D102" s="159">
        <v>4</v>
      </c>
      <c r="E102" s="160">
        <v>5</v>
      </c>
    </row>
    <row r="103" spans="1:5" ht="19.5" thickBot="1">
      <c r="A103" s="158"/>
      <c r="B103" s="496" t="s">
        <v>442</v>
      </c>
      <c r="C103" s="496"/>
      <c r="D103" s="496"/>
      <c r="E103" s="497"/>
    </row>
    <row r="104" spans="1:5" ht="18.75">
      <c r="A104" s="30">
        <v>1</v>
      </c>
      <c r="B104" s="94" t="s">
        <v>366</v>
      </c>
      <c r="C104" s="219"/>
      <c r="D104" s="219">
        <v>12</v>
      </c>
      <c r="E104" s="104">
        <v>72000</v>
      </c>
    </row>
    <row r="105" spans="1:5" ht="18.75">
      <c r="A105" s="30">
        <v>2</v>
      </c>
      <c r="B105" s="94" t="s">
        <v>367</v>
      </c>
      <c r="C105" s="219"/>
      <c r="D105" s="219">
        <v>12</v>
      </c>
      <c r="E105" s="104">
        <v>7724.4</v>
      </c>
    </row>
    <row r="106" spans="1:5" ht="18.75">
      <c r="A106" s="30">
        <v>3</v>
      </c>
      <c r="B106" s="94" t="s">
        <v>368</v>
      </c>
      <c r="C106" s="219"/>
      <c r="D106" s="219">
        <v>12</v>
      </c>
      <c r="E106" s="104">
        <v>13777.55</v>
      </c>
    </row>
    <row r="107" spans="1:5" ht="37.5">
      <c r="A107" s="30">
        <v>4</v>
      </c>
      <c r="B107" s="94" t="s">
        <v>369</v>
      </c>
      <c r="C107" s="219"/>
      <c r="D107" s="219">
        <v>12</v>
      </c>
      <c r="E107" s="104">
        <v>30000</v>
      </c>
    </row>
    <row r="108" spans="1:5" ht="18.75">
      <c r="A108" s="30">
        <v>5</v>
      </c>
      <c r="B108" s="94" t="s">
        <v>370</v>
      </c>
      <c r="C108" s="219"/>
      <c r="D108" s="219">
        <v>12</v>
      </c>
      <c r="E108" s="104">
        <v>200000</v>
      </c>
    </row>
    <row r="109" spans="1:5" ht="18.75">
      <c r="A109" s="30">
        <v>6</v>
      </c>
      <c r="B109" s="94" t="s">
        <v>371</v>
      </c>
      <c r="C109" s="219"/>
      <c r="D109" s="219">
        <v>12</v>
      </c>
      <c r="E109" s="104">
        <v>10000</v>
      </c>
    </row>
    <row r="110" spans="1:5" ht="18.75">
      <c r="A110" s="30">
        <v>7</v>
      </c>
      <c r="B110" s="94" t="s">
        <v>372</v>
      </c>
      <c r="C110" s="219"/>
      <c r="D110" s="219"/>
      <c r="E110" s="104">
        <f>500000+118920+98364.2-772.43</f>
        <v>716511.7699999999</v>
      </c>
    </row>
    <row r="111" spans="1:5" ht="18.75">
      <c r="A111" s="30">
        <v>8</v>
      </c>
      <c r="B111" s="94" t="s">
        <v>526</v>
      </c>
      <c r="C111" s="219"/>
      <c r="D111" s="219"/>
      <c r="E111" s="104">
        <v>36600</v>
      </c>
    </row>
    <row r="112" spans="1:5" ht="18.75">
      <c r="A112" s="30">
        <v>9</v>
      </c>
      <c r="B112" s="94" t="s">
        <v>525</v>
      </c>
      <c r="C112" s="219"/>
      <c r="D112" s="219">
        <v>12</v>
      </c>
      <c r="E112" s="104">
        <v>55200</v>
      </c>
    </row>
    <row r="113" spans="1:5" ht="18.75">
      <c r="A113" s="30">
        <v>10</v>
      </c>
      <c r="B113" s="94" t="s">
        <v>373</v>
      </c>
      <c r="C113" s="219"/>
      <c r="D113" s="219">
        <v>1</v>
      </c>
      <c r="E113" s="104">
        <v>27772.43</v>
      </c>
    </row>
    <row r="114" spans="1:5" ht="18.75">
      <c r="A114" s="30">
        <v>11</v>
      </c>
      <c r="B114" s="94" t="s">
        <v>501</v>
      </c>
      <c r="C114" s="219"/>
      <c r="D114" s="219"/>
      <c r="E114" s="104">
        <v>32100</v>
      </c>
    </row>
    <row r="115" spans="1:5" ht="18.75">
      <c r="A115" s="30">
        <v>12</v>
      </c>
      <c r="B115" s="94" t="s">
        <v>374</v>
      </c>
      <c r="C115" s="219"/>
      <c r="D115" s="219"/>
      <c r="E115" s="104">
        <v>4000</v>
      </c>
    </row>
    <row r="116" spans="1:5" ht="18.75">
      <c r="A116" s="30">
        <v>13</v>
      </c>
      <c r="B116" s="94" t="s">
        <v>504</v>
      </c>
      <c r="C116" s="219"/>
      <c r="D116" s="219"/>
      <c r="E116" s="104">
        <v>20000</v>
      </c>
    </row>
    <row r="117" spans="1:5" ht="18.75">
      <c r="A117" s="30">
        <v>14</v>
      </c>
      <c r="B117" s="94" t="s">
        <v>500</v>
      </c>
      <c r="C117" s="219"/>
      <c r="D117" s="219"/>
      <c r="E117" s="104">
        <v>20000</v>
      </c>
    </row>
    <row r="118" spans="1:5" ht="18.75">
      <c r="A118" s="30">
        <v>15</v>
      </c>
      <c r="B118" s="94" t="s">
        <v>568</v>
      </c>
      <c r="C118" s="219"/>
      <c r="D118" s="219"/>
      <c r="E118" s="104">
        <f>4000</f>
        <v>4000</v>
      </c>
    </row>
    <row r="119" spans="1:14" ht="18.75">
      <c r="A119" s="30">
        <v>16</v>
      </c>
      <c r="B119" s="94" t="s">
        <v>499</v>
      </c>
      <c r="C119" s="219"/>
      <c r="D119" s="219"/>
      <c r="E119" s="104">
        <v>60000</v>
      </c>
      <c r="K119" s="70"/>
      <c r="L119" s="70"/>
      <c r="M119" s="60"/>
      <c r="N119" s="60"/>
    </row>
    <row r="120" spans="1:14" ht="19.5" thickBot="1">
      <c r="A120" s="30">
        <v>17</v>
      </c>
      <c r="B120" s="98" t="s">
        <v>505</v>
      </c>
      <c r="C120" s="32"/>
      <c r="D120" s="32"/>
      <c r="E120" s="105">
        <f>522309.84+40000+9213.25-126809.24+116050</f>
        <v>560763.8500000001</v>
      </c>
      <c r="K120" s="70"/>
      <c r="L120" s="70"/>
      <c r="M120" s="60"/>
      <c r="N120" s="60"/>
    </row>
    <row r="121" spans="1:14" ht="38.25" customHeight="1" thickBot="1">
      <c r="A121" s="158"/>
      <c r="B121" s="182" t="s">
        <v>443</v>
      </c>
      <c r="C121" s="161" t="s">
        <v>43</v>
      </c>
      <c r="D121" s="161" t="s">
        <v>43</v>
      </c>
      <c r="E121" s="165">
        <f>SUM(E104:E120)</f>
        <v>1870450</v>
      </c>
      <c r="K121" s="70">
        <v>1754400</v>
      </c>
      <c r="L121" s="70">
        <f>K121-E121</f>
        <v>-116050</v>
      </c>
      <c r="M121" s="106"/>
      <c r="N121" s="60"/>
    </row>
    <row r="122" spans="1:14" ht="38.25" customHeight="1" thickBot="1">
      <c r="A122" s="33"/>
      <c r="B122" s="499" t="s">
        <v>444</v>
      </c>
      <c r="C122" s="499"/>
      <c r="D122" s="499"/>
      <c r="E122" s="500"/>
      <c r="K122" s="70"/>
      <c r="L122" s="70"/>
      <c r="M122" s="106"/>
      <c r="N122" s="60"/>
    </row>
    <row r="123" spans="1:14" ht="65.25" customHeight="1" thickBot="1">
      <c r="A123" s="96">
        <v>1</v>
      </c>
      <c r="B123" s="100"/>
      <c r="C123" s="97"/>
      <c r="D123" s="97"/>
      <c r="E123" s="116">
        <v>0</v>
      </c>
      <c r="K123" s="70"/>
      <c r="L123" s="70"/>
      <c r="M123" s="106"/>
      <c r="N123" s="60"/>
    </row>
    <row r="124" spans="1:14" ht="38.25" customHeight="1" thickBot="1">
      <c r="A124" s="158"/>
      <c r="B124" s="182" t="s">
        <v>443</v>
      </c>
      <c r="C124" s="159" t="s">
        <v>43</v>
      </c>
      <c r="D124" s="159" t="s">
        <v>43</v>
      </c>
      <c r="E124" s="165">
        <f>E123</f>
        <v>0</v>
      </c>
      <c r="K124" s="70"/>
      <c r="L124" s="70"/>
      <c r="M124" s="106"/>
      <c r="N124" s="60"/>
    </row>
    <row r="125" spans="1:14" ht="38.25" customHeight="1" thickBot="1">
      <c r="A125" s="33"/>
      <c r="B125" s="499" t="s">
        <v>445</v>
      </c>
      <c r="C125" s="499"/>
      <c r="D125" s="499"/>
      <c r="E125" s="500"/>
      <c r="K125" s="70"/>
      <c r="L125" s="70"/>
      <c r="M125" s="106"/>
      <c r="N125" s="60"/>
    </row>
    <row r="126" spans="1:14" ht="38.25" customHeight="1" thickBot="1">
      <c r="A126" s="96">
        <v>1</v>
      </c>
      <c r="B126" s="101"/>
      <c r="C126" s="97"/>
      <c r="D126" s="97"/>
      <c r="E126" s="116">
        <v>0</v>
      </c>
      <c r="K126" s="70"/>
      <c r="L126" s="70"/>
      <c r="M126" s="106"/>
      <c r="N126" s="60"/>
    </row>
    <row r="127" spans="1:13" ht="38.25" customHeight="1" thickBot="1">
      <c r="A127" s="158"/>
      <c r="B127" s="182" t="s">
        <v>443</v>
      </c>
      <c r="C127" s="159" t="s">
        <v>43</v>
      </c>
      <c r="D127" s="159" t="s">
        <v>43</v>
      </c>
      <c r="E127" s="165">
        <f>E126</f>
        <v>0</v>
      </c>
      <c r="M127" s="85"/>
    </row>
    <row r="128" spans="1:14" ht="25.5" customHeight="1" thickBot="1">
      <c r="A128" s="158"/>
      <c r="B128" s="182" t="s">
        <v>446</v>
      </c>
      <c r="C128" s="161" t="s">
        <v>315</v>
      </c>
      <c r="D128" s="161" t="s">
        <v>315</v>
      </c>
      <c r="E128" s="165">
        <f>E127+E124+E121</f>
        <v>1870450</v>
      </c>
      <c r="F128" s="16"/>
      <c r="M128" s="82"/>
      <c r="N128" s="72"/>
    </row>
    <row r="129" spans="1:14" ht="54.75" customHeight="1" thickBot="1">
      <c r="A129" s="498" t="s">
        <v>401</v>
      </c>
      <c r="B129" s="498"/>
      <c r="C129" s="498"/>
      <c r="D129" s="498"/>
      <c r="E129" s="498"/>
      <c r="K129" s="58"/>
      <c r="L129" s="58"/>
      <c r="M129" s="82"/>
      <c r="N129" s="82"/>
    </row>
    <row r="130" spans="1:4" ht="58.5" customHeight="1" thickBot="1">
      <c r="A130" s="183" t="s">
        <v>295</v>
      </c>
      <c r="B130" s="184" t="s">
        <v>311</v>
      </c>
      <c r="C130" s="184" t="s">
        <v>375</v>
      </c>
      <c r="D130" s="185" t="s">
        <v>376</v>
      </c>
    </row>
    <row r="131" spans="1:4" ht="19.5" thickBot="1">
      <c r="A131" s="183">
        <v>1</v>
      </c>
      <c r="B131" s="184">
        <v>2</v>
      </c>
      <c r="C131" s="184">
        <v>3</v>
      </c>
      <c r="D131" s="185">
        <v>4</v>
      </c>
    </row>
    <row r="132" spans="1:4" ht="19.5" thickBot="1">
      <c r="A132" s="504" t="s">
        <v>442</v>
      </c>
      <c r="B132" s="505"/>
      <c r="C132" s="505"/>
      <c r="D132" s="506"/>
    </row>
    <row r="133" spans="1:4" ht="18.75">
      <c r="A133" s="41">
        <v>1</v>
      </c>
      <c r="B133" s="102" t="s">
        <v>377</v>
      </c>
      <c r="C133" s="42">
        <v>1</v>
      </c>
      <c r="D133" s="103">
        <v>75060.96</v>
      </c>
    </row>
    <row r="134" spans="1:4" ht="18.75">
      <c r="A134" s="30">
        <v>2</v>
      </c>
      <c r="B134" s="94" t="s">
        <v>513</v>
      </c>
      <c r="C134" s="219">
        <v>1</v>
      </c>
      <c r="D134" s="104">
        <v>40000</v>
      </c>
    </row>
    <row r="135" spans="1:4" ht="18.75">
      <c r="A135" s="30">
        <v>3</v>
      </c>
      <c r="B135" s="94" t="s">
        <v>378</v>
      </c>
      <c r="C135" s="219">
        <v>1</v>
      </c>
      <c r="D135" s="104">
        <v>240000</v>
      </c>
    </row>
    <row r="136" spans="1:4" ht="18.75">
      <c r="A136" s="41">
        <v>4</v>
      </c>
      <c r="B136" s="94" t="s">
        <v>379</v>
      </c>
      <c r="C136" s="219"/>
      <c r="D136" s="104">
        <v>230000</v>
      </c>
    </row>
    <row r="137" spans="1:4" ht="18.75">
      <c r="A137" s="30">
        <v>5</v>
      </c>
      <c r="B137" s="94" t="s">
        <v>380</v>
      </c>
      <c r="C137" s="219"/>
      <c r="D137" s="104">
        <v>6000</v>
      </c>
    </row>
    <row r="138" spans="1:4" ht="18.75">
      <c r="A138" s="30">
        <v>6</v>
      </c>
      <c r="B138" s="94" t="s">
        <v>381</v>
      </c>
      <c r="C138" s="219"/>
      <c r="D138" s="104">
        <v>60000</v>
      </c>
    </row>
    <row r="139" spans="1:4" ht="18.75">
      <c r="A139" s="41">
        <v>7</v>
      </c>
      <c r="B139" s="94" t="s">
        <v>502</v>
      </c>
      <c r="C139" s="219">
        <v>1</v>
      </c>
      <c r="D139" s="104">
        <v>84000</v>
      </c>
    </row>
    <row r="140" spans="1:4" ht="18.75">
      <c r="A140" s="30">
        <v>8</v>
      </c>
      <c r="B140" s="94" t="s">
        <v>529</v>
      </c>
      <c r="C140" s="219"/>
      <c r="D140" s="104">
        <v>15000</v>
      </c>
    </row>
    <row r="141" spans="1:4" ht="19.5" thickBot="1">
      <c r="A141" s="30">
        <v>9</v>
      </c>
      <c r="B141" s="94" t="s">
        <v>524</v>
      </c>
      <c r="C141" s="219">
        <v>1</v>
      </c>
      <c r="D141" s="104">
        <f>35000+2939.04-13000+385852.24-330252.24+50000</f>
        <v>130539.03999999998</v>
      </c>
    </row>
    <row r="142" spans="1:12" ht="26.25" customHeight="1" thickBot="1">
      <c r="A142" s="183"/>
      <c r="B142" s="186" t="s">
        <v>310</v>
      </c>
      <c r="C142" s="186" t="s">
        <v>315</v>
      </c>
      <c r="D142" s="187">
        <f>SUM(D133:D141)</f>
        <v>880600</v>
      </c>
      <c r="K142" s="68">
        <v>830600</v>
      </c>
      <c r="L142" s="214">
        <f>K142-D142</f>
        <v>-50000</v>
      </c>
    </row>
    <row r="143" spans="1:4" ht="26.25" customHeight="1" thickBot="1">
      <c r="A143" s="183"/>
      <c r="B143" s="501" t="s">
        <v>444</v>
      </c>
      <c r="C143" s="501"/>
      <c r="D143" s="502"/>
    </row>
    <row r="144" spans="1:4" ht="93.75" customHeight="1" thickBot="1">
      <c r="A144" s="188">
        <v>1</v>
      </c>
      <c r="B144" s="189"/>
      <c r="C144" s="190">
        <v>1</v>
      </c>
      <c r="D144" s="191"/>
    </row>
    <row r="145" spans="1:4" ht="26.25" customHeight="1" thickBot="1">
      <c r="A145" s="183"/>
      <c r="B145" s="186" t="s">
        <v>310</v>
      </c>
      <c r="C145" s="186" t="s">
        <v>315</v>
      </c>
      <c r="D145" s="187">
        <f>D144</f>
        <v>0</v>
      </c>
    </row>
    <row r="146" spans="1:4" ht="26.25" customHeight="1" thickBot="1">
      <c r="A146" s="183"/>
      <c r="B146" s="501" t="s">
        <v>445</v>
      </c>
      <c r="C146" s="501"/>
      <c r="D146" s="502"/>
    </row>
    <row r="147" spans="1:4" ht="26.25" customHeight="1" thickBot="1">
      <c r="A147" s="188">
        <v>1</v>
      </c>
      <c r="B147" s="192"/>
      <c r="C147" s="193"/>
      <c r="D147" s="191">
        <v>0</v>
      </c>
    </row>
    <row r="148" spans="1:4" ht="26.25" customHeight="1" thickBot="1">
      <c r="A148" s="183"/>
      <c r="B148" s="186" t="s">
        <v>310</v>
      </c>
      <c r="C148" s="186" t="s">
        <v>315</v>
      </c>
      <c r="D148" s="187">
        <f>D147</f>
        <v>0</v>
      </c>
    </row>
    <row r="149" spans="1:4" ht="26.25" customHeight="1" thickBot="1">
      <c r="A149" s="183"/>
      <c r="B149" s="186" t="s">
        <v>446</v>
      </c>
      <c r="C149" s="186" t="s">
        <v>315</v>
      </c>
      <c r="D149" s="187">
        <f>D148+D145+D142</f>
        <v>880600</v>
      </c>
    </row>
    <row r="150" spans="1:14" ht="15.75">
      <c r="A150" s="194"/>
      <c r="B150" s="194"/>
      <c r="C150" s="194"/>
      <c r="D150" s="194"/>
      <c r="E150" s="194"/>
      <c r="F150" s="194"/>
      <c r="G150" s="194"/>
      <c r="H150" s="194"/>
      <c r="I150" s="194"/>
      <c r="J150" s="194"/>
      <c r="K150" s="86"/>
      <c r="L150" s="86"/>
      <c r="M150" s="86"/>
      <c r="N150" s="86"/>
    </row>
    <row r="151" spans="1:5" ht="18.75" hidden="1">
      <c r="A151" s="498" t="s">
        <v>382</v>
      </c>
      <c r="B151" s="498"/>
      <c r="C151" s="498"/>
      <c r="D151" s="498"/>
      <c r="E151" s="498"/>
    </row>
    <row r="152" ht="18.75" hidden="1">
      <c r="A152" s="17"/>
    </row>
    <row r="153" spans="1:4" ht="38.25" hidden="1" thickBot="1">
      <c r="A153" s="6" t="s">
        <v>295</v>
      </c>
      <c r="B153" s="23" t="s">
        <v>311</v>
      </c>
      <c r="C153" s="23" t="s">
        <v>375</v>
      </c>
      <c r="D153" s="23" t="s">
        <v>376</v>
      </c>
    </row>
    <row r="154" spans="1:4" ht="19.5" hidden="1" thickBot="1">
      <c r="A154" s="22">
        <v>1</v>
      </c>
      <c r="B154" s="24">
        <v>2</v>
      </c>
      <c r="C154" s="24">
        <v>3</v>
      </c>
      <c r="D154" s="24">
        <v>4</v>
      </c>
    </row>
    <row r="155" spans="1:4" ht="19.5" hidden="1" thickBot="1">
      <c r="A155" s="22">
        <v>1</v>
      </c>
      <c r="B155" s="14" t="s">
        <v>383</v>
      </c>
      <c r="C155" s="24">
        <v>1</v>
      </c>
      <c r="D155" s="11">
        <v>0</v>
      </c>
    </row>
    <row r="156" spans="1:5" ht="19.5" hidden="1" thickBot="1">
      <c r="A156" s="22"/>
      <c r="B156" s="20" t="s">
        <v>310</v>
      </c>
      <c r="C156" s="10" t="s">
        <v>315</v>
      </c>
      <c r="D156" s="12">
        <f>SUM(D155:D155)</f>
        <v>0</v>
      </c>
      <c r="E156" s="16"/>
    </row>
    <row r="157" spans="1:12" ht="39.75" customHeight="1" thickBot="1">
      <c r="A157" s="498" t="s">
        <v>402</v>
      </c>
      <c r="B157" s="498"/>
      <c r="C157" s="498"/>
      <c r="D157" s="498"/>
      <c r="E157" s="498"/>
      <c r="F157" s="498"/>
      <c r="K157" s="58"/>
      <c r="L157" s="58"/>
    </row>
    <row r="158" spans="1:5" ht="64.5" customHeight="1" thickBot="1">
      <c r="A158" s="158" t="s">
        <v>295</v>
      </c>
      <c r="B158" s="159" t="s">
        <v>311</v>
      </c>
      <c r="C158" s="159" t="s">
        <v>360</v>
      </c>
      <c r="D158" s="159" t="s">
        <v>384</v>
      </c>
      <c r="E158" s="160" t="s">
        <v>408</v>
      </c>
    </row>
    <row r="159" spans="1:5" ht="19.5" thickBot="1">
      <c r="A159" s="158"/>
      <c r="B159" s="159">
        <v>1</v>
      </c>
      <c r="C159" s="159">
        <v>2</v>
      </c>
      <c r="D159" s="159">
        <v>3</v>
      </c>
      <c r="E159" s="160">
        <v>4</v>
      </c>
    </row>
    <row r="160" spans="1:5" ht="54.75" customHeight="1" hidden="1" thickBot="1">
      <c r="A160" s="33">
        <v>1</v>
      </c>
      <c r="B160" s="109" t="s">
        <v>385</v>
      </c>
      <c r="C160" s="34"/>
      <c r="D160" s="195"/>
      <c r="E160" s="196">
        <f>D160</f>
        <v>0</v>
      </c>
    </row>
    <row r="161" spans="1:5" ht="22.5" customHeight="1" thickBot="1">
      <c r="A161" s="158"/>
      <c r="B161" s="496" t="s">
        <v>442</v>
      </c>
      <c r="C161" s="496"/>
      <c r="D161" s="496"/>
      <c r="E161" s="497"/>
    </row>
    <row r="162" spans="1:5" ht="31.5" customHeight="1">
      <c r="A162" s="38">
        <v>1</v>
      </c>
      <c r="B162" s="95" t="s">
        <v>385</v>
      </c>
      <c r="C162" s="39"/>
      <c r="D162" s="110">
        <v>290000</v>
      </c>
      <c r="E162" s="111">
        <f>D162</f>
        <v>290000</v>
      </c>
    </row>
    <row r="163" spans="1:5" ht="45" customHeight="1" thickBot="1">
      <c r="A163" s="31">
        <v>2</v>
      </c>
      <c r="B163" s="98" t="s">
        <v>514</v>
      </c>
      <c r="C163" s="32"/>
      <c r="D163" s="112">
        <v>600000</v>
      </c>
      <c r="E163" s="105">
        <f>D163</f>
        <v>600000</v>
      </c>
    </row>
    <row r="164" spans="1:5" ht="27" customHeight="1" thickBot="1">
      <c r="A164" s="158"/>
      <c r="B164" s="161" t="s">
        <v>447</v>
      </c>
      <c r="C164" s="161" t="s">
        <v>43</v>
      </c>
      <c r="D164" s="197"/>
      <c r="E164" s="165">
        <f>E163+E162</f>
        <v>890000</v>
      </c>
    </row>
    <row r="165" spans="1:5" ht="19.5" customHeight="1" thickBot="1">
      <c r="A165" s="158"/>
      <c r="B165" s="491" t="s">
        <v>444</v>
      </c>
      <c r="C165" s="491"/>
      <c r="D165" s="491"/>
      <c r="E165" s="492"/>
    </row>
    <row r="166" spans="1:5" ht="39.75" customHeight="1" thickBot="1">
      <c r="A166" s="33">
        <v>1</v>
      </c>
      <c r="B166" s="109"/>
      <c r="C166" s="34"/>
      <c r="D166" s="113"/>
      <c r="E166" s="114">
        <v>0</v>
      </c>
    </row>
    <row r="167" spans="1:5" ht="27" customHeight="1" thickBot="1">
      <c r="A167" s="158"/>
      <c r="B167" s="161" t="s">
        <v>447</v>
      </c>
      <c r="C167" s="161" t="s">
        <v>43</v>
      </c>
      <c r="D167" s="197"/>
      <c r="E167" s="165">
        <f>E166</f>
        <v>0</v>
      </c>
    </row>
    <row r="168" spans="1:5" ht="21.75" customHeight="1" thickBot="1">
      <c r="A168" s="158"/>
      <c r="B168" s="496" t="s">
        <v>445</v>
      </c>
      <c r="C168" s="496"/>
      <c r="D168" s="496"/>
      <c r="E168" s="497"/>
    </row>
    <row r="169" spans="1:5" ht="27" customHeight="1" thickBot="1">
      <c r="A169" s="96"/>
      <c r="B169" s="100"/>
      <c r="C169" s="97"/>
      <c r="D169" s="115">
        <v>0</v>
      </c>
      <c r="E169" s="116">
        <f>D169</f>
        <v>0</v>
      </c>
    </row>
    <row r="170" spans="1:5" ht="27" customHeight="1" thickBot="1">
      <c r="A170" s="158"/>
      <c r="B170" s="161" t="s">
        <v>447</v>
      </c>
      <c r="C170" s="161" t="s">
        <v>43</v>
      </c>
      <c r="D170" s="197"/>
      <c r="E170" s="165">
        <f>E169</f>
        <v>0</v>
      </c>
    </row>
    <row r="171" spans="1:14" ht="24.75" customHeight="1" thickBot="1">
      <c r="A171" s="198"/>
      <c r="B171" s="107" t="s">
        <v>448</v>
      </c>
      <c r="C171" s="107" t="s">
        <v>43</v>
      </c>
      <c r="D171" s="118"/>
      <c r="E171" s="199">
        <f>E170+E167+E164</f>
        <v>890000</v>
      </c>
      <c r="N171" s="82"/>
    </row>
    <row r="172" spans="1:14" ht="24.75" customHeight="1" thickBot="1">
      <c r="A172" s="200"/>
      <c r="B172" s="496" t="s">
        <v>442</v>
      </c>
      <c r="C172" s="496"/>
      <c r="D172" s="496"/>
      <c r="E172" s="497"/>
      <c r="N172" s="82"/>
    </row>
    <row r="173" spans="1:11" ht="33" customHeight="1">
      <c r="A173" s="38">
        <v>1</v>
      </c>
      <c r="B173" s="95" t="s">
        <v>515</v>
      </c>
      <c r="C173" s="39"/>
      <c r="D173" s="110">
        <v>50000</v>
      </c>
      <c r="E173" s="111">
        <f aca="true" t="shared" si="5" ref="E173:E178">D173</f>
        <v>50000</v>
      </c>
      <c r="K173" s="87">
        <v>341</v>
      </c>
    </row>
    <row r="174" spans="1:11" ht="39.75" customHeight="1">
      <c r="A174" s="30">
        <v>2</v>
      </c>
      <c r="B174" s="94" t="s">
        <v>516</v>
      </c>
      <c r="C174" s="29"/>
      <c r="D174" s="117">
        <v>120000</v>
      </c>
      <c r="E174" s="104">
        <f t="shared" si="5"/>
        <v>120000</v>
      </c>
      <c r="K174" s="87">
        <v>342</v>
      </c>
    </row>
    <row r="175" spans="1:11" ht="39.75" customHeight="1">
      <c r="A175" s="30">
        <v>3</v>
      </c>
      <c r="B175" s="94" t="s">
        <v>517</v>
      </c>
      <c r="C175" s="29"/>
      <c r="D175" s="117">
        <f>43576.4+129754.77</f>
        <v>173331.17</v>
      </c>
      <c r="E175" s="104">
        <f t="shared" si="5"/>
        <v>173331.17</v>
      </c>
      <c r="K175" s="87">
        <v>344</v>
      </c>
    </row>
    <row r="176" spans="1:11" ht="36" customHeight="1">
      <c r="A176" s="31">
        <v>4</v>
      </c>
      <c r="B176" s="98" t="s">
        <v>518</v>
      </c>
      <c r="C176" s="32"/>
      <c r="D176" s="112">
        <v>214806</v>
      </c>
      <c r="E176" s="104">
        <f t="shared" si="5"/>
        <v>214806</v>
      </c>
      <c r="K176" s="87">
        <v>345</v>
      </c>
    </row>
    <row r="177" spans="1:11" ht="47.25" customHeight="1">
      <c r="A177" s="31">
        <v>5</v>
      </c>
      <c r="B177" s="98" t="s">
        <v>519</v>
      </c>
      <c r="C177" s="32"/>
      <c r="D177" s="112">
        <v>201779.6</v>
      </c>
      <c r="E177" s="105">
        <f t="shared" si="5"/>
        <v>201779.6</v>
      </c>
      <c r="K177" s="87">
        <v>346</v>
      </c>
    </row>
    <row r="178" spans="1:11" ht="38.25" customHeight="1" thickBot="1">
      <c r="A178" s="31">
        <v>6</v>
      </c>
      <c r="B178" s="98" t="s">
        <v>520</v>
      </c>
      <c r="C178" s="32"/>
      <c r="D178" s="112">
        <v>0</v>
      </c>
      <c r="E178" s="105">
        <f t="shared" si="5"/>
        <v>0</v>
      </c>
      <c r="K178" s="87">
        <v>349</v>
      </c>
    </row>
    <row r="179" spans="1:12" ht="25.5" customHeight="1" thickBot="1">
      <c r="A179" s="158"/>
      <c r="B179" s="161" t="s">
        <v>447</v>
      </c>
      <c r="C179" s="161" t="s">
        <v>43</v>
      </c>
      <c r="D179" s="197">
        <f>SUM(D173:D178)</f>
        <v>759916.77</v>
      </c>
      <c r="E179" s="165">
        <f>SUM(E173:E178)</f>
        <v>759916.77</v>
      </c>
      <c r="K179" s="68">
        <v>725966.77</v>
      </c>
      <c r="L179" s="214">
        <f>K179-E179</f>
        <v>-33950</v>
      </c>
    </row>
    <row r="180" spans="1:5" ht="23.25" customHeight="1" thickBot="1">
      <c r="A180" s="158"/>
      <c r="B180" s="496" t="s">
        <v>444</v>
      </c>
      <c r="C180" s="496"/>
      <c r="D180" s="496"/>
      <c r="E180" s="497"/>
    </row>
    <row r="181" spans="1:5" ht="49.5" customHeight="1" thickBot="1">
      <c r="A181" s="33">
        <v>1</v>
      </c>
      <c r="B181" s="109"/>
      <c r="C181" s="34"/>
      <c r="D181" s="113">
        <v>0</v>
      </c>
      <c r="E181" s="114">
        <f>D181</f>
        <v>0</v>
      </c>
    </row>
    <row r="182" spans="1:5" ht="27" customHeight="1" thickBot="1">
      <c r="A182" s="158"/>
      <c r="B182" s="161" t="s">
        <v>447</v>
      </c>
      <c r="C182" s="161" t="s">
        <v>43</v>
      </c>
      <c r="D182" s="197">
        <f>D181</f>
        <v>0</v>
      </c>
      <c r="E182" s="165">
        <f>E181</f>
        <v>0</v>
      </c>
    </row>
    <row r="183" spans="1:5" ht="27" customHeight="1" thickBot="1">
      <c r="A183" s="140"/>
      <c r="B183" s="507" t="s">
        <v>445</v>
      </c>
      <c r="C183" s="507"/>
      <c r="D183" s="507"/>
      <c r="E183" s="508"/>
    </row>
    <row r="184" spans="1:11" ht="40.5" customHeight="1" thickBot="1">
      <c r="A184" s="33">
        <v>1</v>
      </c>
      <c r="B184" s="109" t="s">
        <v>516</v>
      </c>
      <c r="C184" s="107"/>
      <c r="D184" s="118"/>
      <c r="E184" s="114">
        <f>'доход 2022.'!E48</f>
        <v>4800509.88909091</v>
      </c>
      <c r="K184" s="87">
        <v>342</v>
      </c>
    </row>
    <row r="185" spans="1:5" ht="21.75" customHeight="1" thickBot="1">
      <c r="A185" s="158"/>
      <c r="B185" s="161" t="s">
        <v>447</v>
      </c>
      <c r="C185" s="161" t="s">
        <v>43</v>
      </c>
      <c r="D185" s="197"/>
      <c r="E185" s="165">
        <f>E184</f>
        <v>4800509.88909091</v>
      </c>
    </row>
    <row r="186" spans="1:14" ht="21.75" customHeight="1" thickBot="1">
      <c r="A186" s="201"/>
      <c r="B186" s="202" t="s">
        <v>449</v>
      </c>
      <c r="C186" s="202" t="s">
        <v>43</v>
      </c>
      <c r="D186" s="203"/>
      <c r="E186" s="204">
        <f>E185+E182+E179</f>
        <v>5560426.65909091</v>
      </c>
      <c r="N186" s="82"/>
    </row>
    <row r="188" spans="1:3" ht="15.75">
      <c r="A188" s="503"/>
      <c r="B188" s="503"/>
      <c r="C188" s="503"/>
    </row>
    <row r="189" spans="6:12" ht="15.75">
      <c r="F189" s="1" t="s">
        <v>386</v>
      </c>
      <c r="G189" s="16">
        <f>3824669.17+1080</f>
        <v>3825749.17</v>
      </c>
      <c r="H189" s="16">
        <f>E179+E162+D142+E121+F74+F36</f>
        <v>3825749.17</v>
      </c>
      <c r="I189" s="19">
        <f>G189-H189</f>
        <v>0</v>
      </c>
      <c r="J189" s="18"/>
      <c r="K189" s="88"/>
      <c r="L189" s="88"/>
    </row>
    <row r="190" spans="6:12" ht="15.75">
      <c r="F190" s="1" t="s">
        <v>387</v>
      </c>
      <c r="G190" s="16">
        <v>600000</v>
      </c>
      <c r="H190" s="16">
        <f>E163</f>
        <v>600000</v>
      </c>
      <c r="I190" s="19">
        <f>G190-H190</f>
        <v>0</v>
      </c>
      <c r="J190" s="18"/>
      <c r="K190" s="88"/>
      <c r="L190" s="88"/>
    </row>
    <row r="191" spans="10:12" ht="15.75">
      <c r="J191" s="18"/>
      <c r="K191" s="88"/>
      <c r="L191" s="88"/>
    </row>
    <row r="192" spans="8:12" ht="15.75">
      <c r="H192" s="119"/>
      <c r="J192" s="18"/>
      <c r="K192" s="88"/>
      <c r="L192" s="88"/>
    </row>
    <row r="193" spans="7:12" ht="15.75">
      <c r="G193" s="19"/>
      <c r="J193" s="18"/>
      <c r="K193" s="88"/>
      <c r="L193" s="88"/>
    </row>
    <row r="194" spans="10:13" ht="15.75">
      <c r="J194" s="18"/>
      <c r="K194" s="88"/>
      <c r="L194" s="88"/>
      <c r="M194" s="82"/>
    </row>
    <row r="195" spans="10:13" ht="51" customHeight="1">
      <c r="J195" s="519" t="s">
        <v>552</v>
      </c>
      <c r="K195" s="520"/>
      <c r="L195" s="293" t="s">
        <v>553</v>
      </c>
      <c r="M195" s="294" t="s">
        <v>554</v>
      </c>
    </row>
    <row r="196" spans="10:13" ht="18.75">
      <c r="J196" s="295" t="s">
        <v>555</v>
      </c>
      <c r="K196" s="120">
        <f>F39+E124+D145+E167+E182</f>
        <v>1000000</v>
      </c>
      <c r="L196" s="120">
        <v>1000000</v>
      </c>
      <c r="M196" s="296">
        <f>L196-K196</f>
        <v>0</v>
      </c>
    </row>
    <row r="197" spans="10:13" ht="18.75">
      <c r="J197" s="295" t="s">
        <v>556</v>
      </c>
      <c r="K197" s="120">
        <f>E127+D148+E170+E185</f>
        <v>4800509.88909091</v>
      </c>
      <c r="L197" s="120"/>
      <c r="M197" s="296">
        <f>L197-K197</f>
        <v>-4800509.88909091</v>
      </c>
    </row>
    <row r="198" spans="10:13" ht="18.75">
      <c r="J198" s="295" t="s">
        <v>557</v>
      </c>
      <c r="K198" s="120">
        <f>J23+F36+D50+E57+E65+F74+E80+G91+E98+E121+D142+E164+E179</f>
        <v>48570691.99999999</v>
      </c>
      <c r="L198" s="120">
        <v>48570692</v>
      </c>
      <c r="M198" s="296">
        <f>L198-K198</f>
        <v>0</v>
      </c>
    </row>
    <row r="199" spans="10:13" ht="18.75">
      <c r="J199" s="245"/>
      <c r="K199" s="120"/>
      <c r="L199" s="120"/>
      <c r="M199" s="296"/>
    </row>
    <row r="200" spans="10:13" ht="18.75">
      <c r="J200" s="245"/>
      <c r="K200" s="245"/>
      <c r="L200" s="245"/>
      <c r="M200" s="292"/>
    </row>
    <row r="201" spans="10:13" ht="18.75">
      <c r="J201" s="245"/>
      <c r="K201" s="245"/>
      <c r="L201" s="245"/>
      <c r="M201" s="292"/>
    </row>
  </sheetData>
  <sheetProtection/>
  <mergeCells count="52">
    <mergeCell ref="J195:K195"/>
    <mergeCell ref="B172:E172"/>
    <mergeCell ref="B180:E180"/>
    <mergeCell ref="B183:E183"/>
    <mergeCell ref="A188:C188"/>
    <mergeCell ref="B146:D146"/>
    <mergeCell ref="A151:E151"/>
    <mergeCell ref="A157:F157"/>
    <mergeCell ref="B161:E161"/>
    <mergeCell ref="B165:E165"/>
    <mergeCell ref="B168:E168"/>
    <mergeCell ref="B103:E103"/>
    <mergeCell ref="B122:E122"/>
    <mergeCell ref="B125:E125"/>
    <mergeCell ref="A129:E129"/>
    <mergeCell ref="A132:D132"/>
    <mergeCell ref="B143:D143"/>
    <mergeCell ref="A66:E66"/>
    <mergeCell ref="A69:F69"/>
    <mergeCell ref="A75:F75"/>
    <mergeCell ref="A81:F81"/>
    <mergeCell ref="A93:E93"/>
    <mergeCell ref="A100:E100"/>
    <mergeCell ref="A51:F51"/>
    <mergeCell ref="A52:F52"/>
    <mergeCell ref="A53:F53"/>
    <mergeCell ref="A58:G58"/>
    <mergeCell ref="A59:G59"/>
    <mergeCell ref="A60:G60"/>
    <mergeCell ref="A32:F32"/>
    <mergeCell ref="B35:F35"/>
    <mergeCell ref="B38:F38"/>
    <mergeCell ref="A41:F41"/>
    <mergeCell ref="A45:A46"/>
    <mergeCell ref="C45:C46"/>
    <mergeCell ref="D45:D46"/>
    <mergeCell ref="I15:I17"/>
    <mergeCell ref="J15:J17"/>
    <mergeCell ref="D16:D17"/>
    <mergeCell ref="E16:G16"/>
    <mergeCell ref="A23:B23"/>
    <mergeCell ref="A25:F25"/>
    <mergeCell ref="A10:J10"/>
    <mergeCell ref="A11:J11"/>
    <mergeCell ref="A12:J12"/>
    <mergeCell ref="A13:J13"/>
    <mergeCell ref="A14:J14"/>
    <mergeCell ref="A15:A17"/>
    <mergeCell ref="B15:B17"/>
    <mergeCell ref="C15:C17"/>
    <mergeCell ref="D15:G15"/>
    <mergeCell ref="H15:H17"/>
  </mergeCells>
  <printOptions horizontalCentered="1"/>
  <pageMargins left="0.25" right="0.25" top="0.75" bottom="0.75" header="0.3" footer="0.3"/>
  <pageSetup fitToHeight="2" horizontalDpi="600" verticalDpi="600" orientation="portrait" paperSize="9" scale="39" r:id="rId1"/>
</worksheet>
</file>

<file path=xl/worksheets/sheet7.xml><?xml version="1.0" encoding="utf-8"?>
<worksheet xmlns="http://schemas.openxmlformats.org/spreadsheetml/2006/main" xmlns:r="http://schemas.openxmlformats.org/officeDocument/2006/relationships">
  <sheetPr>
    <tabColor rgb="FFFFFF00"/>
  </sheetPr>
  <dimension ref="A1:I50"/>
  <sheetViews>
    <sheetView view="pageBreakPreview" zoomScale="76" zoomScaleNormal="68" zoomScaleSheetLayoutView="76" zoomScalePageLayoutView="0" workbookViewId="0" topLeftCell="A25">
      <selection activeCell="D56" sqref="D56"/>
    </sheetView>
  </sheetViews>
  <sheetFormatPr defaultColWidth="9.00390625" defaultRowHeight="12.75"/>
  <cols>
    <col min="1" max="1" width="8.625" style="45" customWidth="1"/>
    <col min="2" max="2" width="47.625" style="45" customWidth="1"/>
    <col min="3" max="3" width="23.625" style="45" customWidth="1"/>
    <col min="4" max="4" width="21.375" style="45" customWidth="1"/>
    <col min="5" max="5" width="18.25390625" style="45" customWidth="1"/>
    <col min="6" max="6" width="22.25390625" style="45" customWidth="1"/>
    <col min="7" max="7" width="25.375" style="45" customWidth="1"/>
    <col min="8" max="8" width="22.375" style="45" customWidth="1"/>
    <col min="9" max="9" width="21.125" style="45" customWidth="1"/>
    <col min="10" max="10" width="9.25390625" style="136" bestFit="1" customWidth="1"/>
    <col min="11" max="11" width="25.875" style="136" customWidth="1"/>
    <col min="12" max="12" width="18.75390625" style="136" customWidth="1"/>
    <col min="13" max="13" width="18.625" style="136" customWidth="1"/>
    <col min="14" max="16" width="9.125" style="136" customWidth="1"/>
    <col min="17" max="17" width="13.75390625" style="136" bestFit="1" customWidth="1"/>
    <col min="18" max="18" width="13.375" style="136" bestFit="1" customWidth="1"/>
    <col min="19" max="16384" width="9.125" style="136" customWidth="1"/>
  </cols>
  <sheetData>
    <row r="1" spans="6:9" ht="15" customHeight="1">
      <c r="F1" s="135"/>
      <c r="G1" s="135"/>
      <c r="H1" s="135"/>
      <c r="I1" s="2" t="s">
        <v>409</v>
      </c>
    </row>
    <row r="2" spans="6:9" ht="18.75" customHeight="1">
      <c r="F2" s="135"/>
      <c r="G2" s="135"/>
      <c r="H2" s="135"/>
      <c r="I2" s="2" t="s">
        <v>288</v>
      </c>
    </row>
    <row r="3" spans="6:9" ht="16.5" customHeight="1">
      <c r="F3" s="135"/>
      <c r="G3" s="135"/>
      <c r="H3" s="135"/>
      <c r="I3" s="4" t="s">
        <v>289</v>
      </c>
    </row>
    <row r="4" spans="6:9" ht="16.5" customHeight="1">
      <c r="F4" s="135"/>
      <c r="G4" s="135"/>
      <c r="H4" s="135"/>
      <c r="I4" s="4" t="s">
        <v>290</v>
      </c>
    </row>
    <row r="5" spans="6:9" ht="16.5" customHeight="1">
      <c r="F5" s="135"/>
      <c r="G5" s="135"/>
      <c r="H5" s="135"/>
      <c r="I5" s="4" t="s">
        <v>291</v>
      </c>
    </row>
    <row r="6" spans="6:9" ht="16.5" customHeight="1">
      <c r="F6" s="135"/>
      <c r="G6" s="135"/>
      <c r="H6" s="135"/>
      <c r="I6" s="4" t="s">
        <v>292</v>
      </c>
    </row>
    <row r="7" spans="6:9" ht="16.5" customHeight="1">
      <c r="F7" s="135"/>
      <c r="G7" s="135"/>
      <c r="H7" s="135"/>
      <c r="I7" s="4" t="s">
        <v>293</v>
      </c>
    </row>
    <row r="8" spans="6:9" ht="15" customHeight="1">
      <c r="F8" s="137"/>
      <c r="G8" s="135"/>
      <c r="H8" s="135"/>
      <c r="I8" s="4" t="s">
        <v>388</v>
      </c>
    </row>
    <row r="9" spans="6:9" ht="15">
      <c r="F9" s="135"/>
      <c r="G9" s="135"/>
      <c r="H9" s="135"/>
      <c r="I9" s="135"/>
    </row>
    <row r="10" ht="15"/>
    <row r="11" spans="1:9" s="47" customFormat="1" ht="15" customHeight="1">
      <c r="A11" s="484" t="s">
        <v>551</v>
      </c>
      <c r="B11" s="484"/>
      <c r="C11" s="484"/>
      <c r="D11" s="484"/>
      <c r="E11" s="484"/>
      <c r="F11" s="484"/>
      <c r="G11" s="484"/>
      <c r="H11" s="484"/>
      <c r="I11" s="484"/>
    </row>
    <row r="12" ht="18.75">
      <c r="A12" s="13"/>
    </row>
    <row r="13" spans="1:9" s="47" customFormat="1" ht="18.75">
      <c r="A13" s="484" t="s">
        <v>414</v>
      </c>
      <c r="B13" s="484"/>
      <c r="C13" s="484"/>
      <c r="D13" s="484"/>
      <c r="E13" s="484"/>
      <c r="F13" s="45"/>
      <c r="G13" s="45"/>
      <c r="H13" s="45"/>
      <c r="I13" s="45"/>
    </row>
    <row r="14" spans="1:9" s="46" customFormat="1" ht="18.75">
      <c r="A14" s="482" t="s">
        <v>415</v>
      </c>
      <c r="B14" s="482"/>
      <c r="C14" s="482"/>
      <c r="D14" s="482"/>
      <c r="E14" s="482"/>
      <c r="F14" s="482"/>
      <c r="G14" s="482"/>
      <c r="H14" s="482"/>
      <c r="I14" s="482"/>
    </row>
    <row r="15" spans="1:9" s="45" customFormat="1" ht="18.75">
      <c r="A15" s="483" t="s">
        <v>491</v>
      </c>
      <c r="B15" s="483"/>
      <c r="C15" s="483"/>
      <c r="D15" s="483"/>
      <c r="E15" s="483"/>
      <c r="F15" s="483"/>
      <c r="G15" s="483"/>
      <c r="H15" s="483"/>
      <c r="I15" s="483"/>
    </row>
    <row r="16" s="45" customFormat="1" ht="15.75" thickBot="1"/>
    <row r="17" spans="1:5" s="45" customFormat="1" ht="158.25" customHeight="1" thickBot="1">
      <c r="A17" s="158" t="s">
        <v>295</v>
      </c>
      <c r="B17" s="159" t="s">
        <v>416</v>
      </c>
      <c r="C17" s="159" t="s">
        <v>417</v>
      </c>
      <c r="D17" s="159" t="s">
        <v>418</v>
      </c>
      <c r="E17" s="160" t="s">
        <v>419</v>
      </c>
    </row>
    <row r="18" spans="1:5" s="45" customFormat="1" ht="19.5" thickBot="1">
      <c r="A18" s="158">
        <v>1</v>
      </c>
      <c r="B18" s="159">
        <v>2</v>
      </c>
      <c r="C18" s="159">
        <v>3</v>
      </c>
      <c r="D18" s="159">
        <v>4</v>
      </c>
      <c r="E18" s="160">
        <v>5</v>
      </c>
    </row>
    <row r="19" spans="1:5" s="45" customFormat="1" ht="18.75">
      <c r="A19" s="41">
        <v>1</v>
      </c>
      <c r="B19" s="42" t="s">
        <v>420</v>
      </c>
      <c r="C19" s="42"/>
      <c r="D19" s="42"/>
      <c r="E19" s="44"/>
    </row>
    <row r="20" spans="1:5" s="45" customFormat="1" ht="18.75">
      <c r="A20" s="30"/>
      <c r="B20" s="29" t="s">
        <v>50</v>
      </c>
      <c r="C20" s="29"/>
      <c r="D20" s="29"/>
      <c r="E20" s="40"/>
    </row>
    <row r="21" spans="1:5" s="45" customFormat="1" ht="23.25" customHeight="1" thickBot="1">
      <c r="A21" s="31"/>
      <c r="B21" s="32" t="s">
        <v>522</v>
      </c>
      <c r="C21" s="32"/>
      <c r="D21" s="32"/>
      <c r="E21" s="99">
        <f>C21*D21*12</f>
        <v>0</v>
      </c>
    </row>
    <row r="22" spans="1:5" s="45" customFormat="1" ht="19.5" thickBot="1">
      <c r="A22" s="158"/>
      <c r="B22" s="205" t="s">
        <v>310</v>
      </c>
      <c r="C22" s="161" t="s">
        <v>315</v>
      </c>
      <c r="D22" s="161" t="s">
        <v>315</v>
      </c>
      <c r="E22" s="206">
        <f>E21</f>
        <v>0</v>
      </c>
    </row>
    <row r="23" s="45" customFormat="1" ht="15"/>
    <row r="24" spans="1:9" s="46" customFormat="1" ht="18.75">
      <c r="A24" s="482" t="s">
        <v>496</v>
      </c>
      <c r="B24" s="482"/>
      <c r="C24" s="482"/>
      <c r="D24" s="482"/>
      <c r="E24" s="482"/>
      <c r="F24" s="482"/>
      <c r="G24" s="482"/>
      <c r="H24" s="482"/>
      <c r="I24" s="482"/>
    </row>
    <row r="25" spans="1:9" ht="18.75">
      <c r="A25" s="483" t="s">
        <v>495</v>
      </c>
      <c r="B25" s="483"/>
      <c r="C25" s="483"/>
      <c r="D25" s="483"/>
      <c r="E25" s="483"/>
      <c r="F25" s="483"/>
      <c r="G25" s="483"/>
      <c r="H25" s="483"/>
      <c r="I25" s="483"/>
    </row>
    <row r="26" ht="15.75" thickBot="1">
      <c r="G26" s="56"/>
    </row>
    <row r="27" spans="1:9" ht="110.25" customHeight="1" thickBot="1">
      <c r="A27" s="158" t="s">
        <v>295</v>
      </c>
      <c r="B27" s="159" t="s">
        <v>421</v>
      </c>
      <c r="C27" s="159" t="s">
        <v>422</v>
      </c>
      <c r="D27" s="159" t="s">
        <v>492</v>
      </c>
      <c r="E27" s="160" t="s">
        <v>423</v>
      </c>
      <c r="I27" s="56"/>
    </row>
    <row r="28" spans="1:5" ht="19.5" thickBot="1">
      <c r="A28" s="158">
        <v>1</v>
      </c>
      <c r="B28" s="159">
        <v>2</v>
      </c>
      <c r="C28" s="159">
        <v>3</v>
      </c>
      <c r="D28" s="159">
        <v>4</v>
      </c>
      <c r="E28" s="160">
        <v>5</v>
      </c>
    </row>
    <row r="29" spans="1:5" ht="19.5" thickBot="1">
      <c r="A29" s="41">
        <v>1</v>
      </c>
      <c r="B29" s="42"/>
      <c r="C29" s="122"/>
      <c r="D29" s="42"/>
      <c r="E29" s="44"/>
    </row>
    <row r="30" spans="1:5" ht="19.5" hidden="1" thickBot="1">
      <c r="A30" s="30"/>
      <c r="B30" s="29"/>
      <c r="C30" s="120"/>
      <c r="D30" s="29"/>
      <c r="E30" s="40"/>
    </row>
    <row r="31" spans="1:5" ht="19.5" hidden="1" thickBot="1">
      <c r="A31" s="30"/>
      <c r="B31" s="29"/>
      <c r="C31" s="120"/>
      <c r="D31" s="29"/>
      <c r="E31" s="40"/>
    </row>
    <row r="32" spans="1:5" ht="19.5" hidden="1" thickBot="1">
      <c r="A32" s="31"/>
      <c r="B32" s="32"/>
      <c r="C32" s="121"/>
      <c r="D32" s="32"/>
      <c r="E32" s="99"/>
    </row>
    <row r="33" spans="1:5" ht="19.5" thickBot="1">
      <c r="A33" s="158"/>
      <c r="B33" s="205" t="s">
        <v>310</v>
      </c>
      <c r="C33" s="161" t="s">
        <v>315</v>
      </c>
      <c r="D33" s="161" t="s">
        <v>315</v>
      </c>
      <c r="E33" s="206">
        <f>E32+E31+E30+E29</f>
        <v>0</v>
      </c>
    </row>
    <row r="34" ht="15"/>
    <row r="35" ht="15"/>
    <row r="36" spans="1:8" ht="18.75" hidden="1">
      <c r="A36" s="485" t="s">
        <v>295</v>
      </c>
      <c r="B36" s="487" t="s">
        <v>421</v>
      </c>
      <c r="C36" s="487" t="s">
        <v>435</v>
      </c>
      <c r="D36" s="487"/>
      <c r="E36" s="487" t="s">
        <v>436</v>
      </c>
      <c r="F36" s="487"/>
      <c r="G36" s="487" t="s">
        <v>437</v>
      </c>
      <c r="H36" s="489" t="s">
        <v>438</v>
      </c>
    </row>
    <row r="37" spans="1:8" ht="41.25" customHeight="1" hidden="1">
      <c r="A37" s="486"/>
      <c r="B37" s="488"/>
      <c r="C37" s="29" t="s">
        <v>439</v>
      </c>
      <c r="D37" s="29" t="s">
        <v>440</v>
      </c>
      <c r="E37" s="29" t="s">
        <v>439</v>
      </c>
      <c r="F37" s="207" t="s">
        <v>441</v>
      </c>
      <c r="G37" s="488"/>
      <c r="H37" s="490"/>
    </row>
    <row r="38" spans="1:8" ht="19.5" hidden="1" thickBot="1">
      <c r="A38" s="208"/>
      <c r="B38" s="139">
        <v>1</v>
      </c>
      <c r="C38" s="139">
        <v>2</v>
      </c>
      <c r="D38" s="139">
        <v>3</v>
      </c>
      <c r="E38" s="139">
        <v>4</v>
      </c>
      <c r="F38" s="209">
        <v>5</v>
      </c>
      <c r="G38" s="209">
        <v>6</v>
      </c>
      <c r="H38" s="210">
        <v>7</v>
      </c>
    </row>
    <row r="39" spans="1:8" ht="18.75" hidden="1">
      <c r="A39" s="129" t="s">
        <v>11</v>
      </c>
      <c r="B39" s="102"/>
      <c r="C39" s="130"/>
      <c r="D39" s="131"/>
      <c r="E39" s="43"/>
      <c r="F39" s="43"/>
      <c r="G39" s="43"/>
      <c r="H39" s="132">
        <f>((C39*E39)+(D39*F39))*150</f>
        <v>0</v>
      </c>
    </row>
    <row r="40" spans="1:8" ht="18.75" hidden="1">
      <c r="A40" s="125"/>
      <c r="B40" s="94"/>
      <c r="C40" s="123"/>
      <c r="D40" s="124"/>
      <c r="E40" s="37"/>
      <c r="F40" s="37"/>
      <c r="G40" s="37"/>
      <c r="H40" s="133">
        <f>((C40*E40)+(D40*F40))*150</f>
        <v>0</v>
      </c>
    </row>
    <row r="41" spans="1:8" ht="19.5" hidden="1" thickBot="1">
      <c r="A41" s="126"/>
      <c r="B41" s="98"/>
      <c r="C41" s="127"/>
      <c r="D41" s="128"/>
      <c r="E41" s="108"/>
      <c r="F41" s="108"/>
      <c r="G41" s="108"/>
      <c r="H41" s="134">
        <f>((C41*E41)+(D41*F41))*150</f>
        <v>0</v>
      </c>
    </row>
    <row r="42" spans="1:8" ht="19.5" hidden="1" thickBot="1">
      <c r="A42" s="200"/>
      <c r="B42" s="205" t="s">
        <v>447</v>
      </c>
      <c r="C42" s="161"/>
      <c r="D42" s="171"/>
      <c r="E42" s="171"/>
      <c r="F42" s="211"/>
      <c r="G42" s="211"/>
      <c r="H42" s="212">
        <f>H41+H40+H39</f>
        <v>0</v>
      </c>
    </row>
    <row r="43" ht="15.75" thickBot="1"/>
    <row r="44" spans="1:5" ht="54" customHeight="1" thickBot="1">
      <c r="A44" s="158" t="s">
        <v>295</v>
      </c>
      <c r="B44" s="159" t="s">
        <v>421</v>
      </c>
      <c r="C44" s="159" t="s">
        <v>410</v>
      </c>
      <c r="D44" s="159" t="s">
        <v>384</v>
      </c>
      <c r="E44" s="160" t="s">
        <v>406</v>
      </c>
    </row>
    <row r="45" spans="1:5" ht="19.5" thickBot="1">
      <c r="A45" s="158">
        <v>1</v>
      </c>
      <c r="B45" s="159">
        <v>2</v>
      </c>
      <c r="C45" s="159">
        <v>3</v>
      </c>
      <c r="D45" s="159">
        <v>4</v>
      </c>
      <c r="E45" s="160">
        <v>5</v>
      </c>
    </row>
    <row r="46" spans="1:5" ht="30" customHeight="1">
      <c r="A46" s="41">
        <v>1</v>
      </c>
      <c r="B46" s="102" t="s">
        <v>521</v>
      </c>
      <c r="C46" s="144">
        <v>19930.909090909092</v>
      </c>
      <c r="D46" s="43">
        <v>238.4</v>
      </c>
      <c r="E46" s="44">
        <v>4563843.707272728</v>
      </c>
    </row>
    <row r="47" spans="1:5" ht="29.25" customHeight="1" thickBot="1">
      <c r="A47" s="31">
        <v>2</v>
      </c>
      <c r="B47" s="98" t="s">
        <v>411</v>
      </c>
      <c r="C47" s="153">
        <f>1820/11*12</f>
        <v>1985.4545454545455</v>
      </c>
      <c r="D47" s="108">
        <f>D46/2</f>
        <v>119.2</v>
      </c>
      <c r="E47" s="99">
        <f>C47*D47</f>
        <v>236666.18181818182</v>
      </c>
    </row>
    <row r="48" spans="1:5" ht="33" customHeight="1" thickBot="1">
      <c r="A48" s="200"/>
      <c r="B48" s="205" t="s">
        <v>447</v>
      </c>
      <c r="C48" s="161"/>
      <c r="D48" s="171"/>
      <c r="E48" s="213">
        <f>E47+E46</f>
        <v>4800509.88909091</v>
      </c>
    </row>
    <row r="50" spans="1:9" ht="18.75">
      <c r="A50" s="483"/>
      <c r="B50" s="483"/>
      <c r="C50" s="483"/>
      <c r="D50" s="483"/>
      <c r="E50" s="483"/>
      <c r="F50" s="483"/>
      <c r="G50" s="483"/>
      <c r="H50" s="483"/>
      <c r="I50" s="483"/>
    </row>
  </sheetData>
  <sheetProtection/>
  <mergeCells count="13">
    <mergeCell ref="A11:I11"/>
    <mergeCell ref="A13:E13"/>
    <mergeCell ref="A14:I14"/>
    <mergeCell ref="A15:I15"/>
    <mergeCell ref="A24:I24"/>
    <mergeCell ref="A25:I25"/>
    <mergeCell ref="A50:I50"/>
    <mergeCell ref="A36:A37"/>
    <mergeCell ref="B36:B37"/>
    <mergeCell ref="C36:D36"/>
    <mergeCell ref="E36:F36"/>
    <mergeCell ref="G36:G37"/>
    <mergeCell ref="H36:H37"/>
  </mergeCells>
  <printOptions horizontalCentered="1"/>
  <pageMargins left="0.2362204724409449" right="0.2362204724409449" top="0.7480314960629921" bottom="0.7480314960629921" header="0.31496062992125984" footer="0.31496062992125984"/>
  <pageSetup horizontalDpi="600" verticalDpi="600" orientation="portrait" paperSize="9" scale="48" r:id="rId3"/>
  <legacyDrawing r:id="rId2"/>
</worksheet>
</file>

<file path=xl/worksheets/sheet8.xml><?xml version="1.0" encoding="utf-8"?>
<worksheet xmlns="http://schemas.openxmlformats.org/spreadsheetml/2006/main" xmlns:r="http://schemas.openxmlformats.org/officeDocument/2006/relationships">
  <sheetPr>
    <tabColor rgb="FF7030A0"/>
  </sheetPr>
  <dimension ref="A1:U199"/>
  <sheetViews>
    <sheetView view="pageBreakPreview" zoomScale="62" zoomScaleNormal="68" zoomScaleSheetLayoutView="62" zoomScalePageLayoutView="0" workbookViewId="0" topLeftCell="A136">
      <selection activeCell="A142" sqref="A142"/>
    </sheetView>
  </sheetViews>
  <sheetFormatPr defaultColWidth="9.00390625" defaultRowHeight="12.75"/>
  <cols>
    <col min="1" max="1" width="8.625" style="1" customWidth="1"/>
    <col min="2" max="2" width="68.00390625" style="1" customWidth="1"/>
    <col min="3" max="3" width="25.25390625" style="1" customWidth="1"/>
    <col min="4" max="4" width="23.75390625" style="1" customWidth="1"/>
    <col min="5" max="5" width="29.875" style="1" customWidth="1"/>
    <col min="6" max="6" width="24.25390625" style="1" customWidth="1"/>
    <col min="7" max="7" width="23.625" style="1" customWidth="1"/>
    <col min="8" max="8" width="18.625" style="1" customWidth="1"/>
    <col min="9" max="9" width="17.125" style="1" customWidth="1"/>
    <col min="10" max="10" width="23.75390625" style="1" customWidth="1"/>
    <col min="11" max="11" width="25.875" style="68" customWidth="1"/>
    <col min="12" max="12" width="28.25390625" style="68" customWidth="1"/>
    <col min="13" max="13" width="22.125" style="58" customWidth="1"/>
    <col min="14" max="14" width="25.875" style="58" customWidth="1"/>
    <col min="15" max="15" width="18.75390625" style="58" customWidth="1"/>
    <col min="16" max="16" width="23.375" style="58" customWidth="1"/>
    <col min="17" max="17" width="32.75390625" style="58" customWidth="1"/>
    <col min="18" max="18" width="16.125" style="58" bestFit="1" customWidth="1"/>
    <col min="19" max="19" width="25.375" style="58" customWidth="1"/>
    <col min="20" max="20" width="13.75390625" style="3" bestFit="1" customWidth="1"/>
    <col min="21" max="21" width="13.375" style="3" bestFit="1" customWidth="1"/>
    <col min="22" max="16384" width="9.125" style="3" customWidth="1"/>
  </cols>
  <sheetData>
    <row r="1" spans="10:12" ht="18.75">
      <c r="J1" s="2" t="s">
        <v>287</v>
      </c>
      <c r="K1" s="57"/>
      <c r="L1" s="57"/>
    </row>
    <row r="2" spans="10:12" ht="18.75">
      <c r="J2" s="2" t="s">
        <v>288</v>
      </c>
      <c r="K2" s="57"/>
      <c r="L2" s="57"/>
    </row>
    <row r="3" spans="10:12" ht="16.5">
      <c r="J3" s="4" t="s">
        <v>289</v>
      </c>
      <c r="K3" s="57"/>
      <c r="L3" s="57"/>
    </row>
    <row r="4" spans="10:12" ht="16.5">
      <c r="J4" s="4" t="s">
        <v>290</v>
      </c>
      <c r="K4" s="57"/>
      <c r="L4" s="57"/>
    </row>
    <row r="5" spans="10:12" ht="16.5">
      <c r="J5" s="4" t="s">
        <v>291</v>
      </c>
      <c r="K5" s="57"/>
      <c r="L5" s="57"/>
    </row>
    <row r="6" spans="10:12" ht="16.5">
      <c r="J6" s="4" t="s">
        <v>292</v>
      </c>
      <c r="K6" s="57"/>
      <c r="L6" s="57"/>
    </row>
    <row r="7" spans="10:12" ht="16.5">
      <c r="J7" s="4" t="s">
        <v>293</v>
      </c>
      <c r="K7" s="57"/>
      <c r="L7" s="57"/>
    </row>
    <row r="8" spans="10:12" ht="16.5">
      <c r="J8" s="4" t="s">
        <v>388</v>
      </c>
      <c r="K8" s="57"/>
      <c r="L8" s="57"/>
    </row>
    <row r="10" spans="1:14" ht="15" customHeight="1">
      <c r="A10" s="484" t="s">
        <v>551</v>
      </c>
      <c r="B10" s="484"/>
      <c r="C10" s="484"/>
      <c r="D10" s="484"/>
      <c r="E10" s="484"/>
      <c r="F10" s="484"/>
      <c r="G10" s="484"/>
      <c r="H10" s="484"/>
      <c r="I10" s="484"/>
      <c r="J10" s="484"/>
      <c r="K10" s="59"/>
      <c r="L10" s="59"/>
      <c r="N10" s="60"/>
    </row>
    <row r="11" spans="1:19" s="15" customFormat="1" ht="18.75">
      <c r="A11" s="484" t="s">
        <v>412</v>
      </c>
      <c r="B11" s="484"/>
      <c r="C11" s="484"/>
      <c r="D11" s="484"/>
      <c r="E11" s="484"/>
      <c r="F11" s="484"/>
      <c r="G11" s="484"/>
      <c r="H11" s="484"/>
      <c r="I11" s="484"/>
      <c r="J11" s="484"/>
      <c r="K11" s="61"/>
      <c r="L11" s="61"/>
      <c r="M11" s="62"/>
      <c r="N11" s="63"/>
      <c r="O11" s="62"/>
      <c r="P11" s="62"/>
      <c r="Q11" s="62"/>
      <c r="R11" s="62"/>
      <c r="S11" s="62"/>
    </row>
    <row r="12" spans="1:12" ht="18.75">
      <c r="A12" s="517" t="s">
        <v>294</v>
      </c>
      <c r="B12" s="517"/>
      <c r="C12" s="517"/>
      <c r="D12" s="517"/>
      <c r="E12" s="517"/>
      <c r="F12" s="517"/>
      <c r="G12" s="517"/>
      <c r="H12" s="517"/>
      <c r="I12" s="517"/>
      <c r="J12" s="517"/>
      <c r="K12" s="55"/>
      <c r="L12" s="55"/>
    </row>
    <row r="13" spans="1:14" ht="21" customHeight="1">
      <c r="A13" s="517" t="s">
        <v>523</v>
      </c>
      <c r="B13" s="517"/>
      <c r="C13" s="517"/>
      <c r="D13" s="517"/>
      <c r="E13" s="517"/>
      <c r="F13" s="517"/>
      <c r="G13" s="517"/>
      <c r="H13" s="517"/>
      <c r="I13" s="517"/>
      <c r="J13" s="517"/>
      <c r="K13" s="55"/>
      <c r="L13" s="55"/>
      <c r="N13" s="60"/>
    </row>
    <row r="14" spans="1:19" s="15" customFormat="1" ht="19.5" thickBot="1">
      <c r="A14" s="484" t="s">
        <v>389</v>
      </c>
      <c r="B14" s="484"/>
      <c r="C14" s="484"/>
      <c r="D14" s="484"/>
      <c r="E14" s="484"/>
      <c r="F14" s="484"/>
      <c r="G14" s="484"/>
      <c r="H14" s="484"/>
      <c r="I14" s="484"/>
      <c r="J14" s="484"/>
      <c r="K14" s="61"/>
      <c r="L14" s="61"/>
      <c r="M14" s="62"/>
      <c r="N14" s="62"/>
      <c r="O14" s="62"/>
      <c r="P14" s="62"/>
      <c r="Q14" s="62"/>
      <c r="R14" s="62"/>
      <c r="S14" s="62"/>
    </row>
    <row r="15" spans="1:14" ht="36" customHeight="1">
      <c r="A15" s="485" t="s">
        <v>295</v>
      </c>
      <c r="B15" s="487" t="s">
        <v>296</v>
      </c>
      <c r="C15" s="487" t="s">
        <v>297</v>
      </c>
      <c r="D15" s="487" t="s">
        <v>298</v>
      </c>
      <c r="E15" s="487"/>
      <c r="F15" s="487"/>
      <c r="G15" s="487"/>
      <c r="H15" s="487" t="s">
        <v>299</v>
      </c>
      <c r="I15" s="487" t="s">
        <v>300</v>
      </c>
      <c r="J15" s="489" t="s">
        <v>301</v>
      </c>
      <c r="K15" s="25"/>
      <c r="L15" s="25"/>
      <c r="N15" s="60"/>
    </row>
    <row r="16" spans="1:12" ht="18.75">
      <c r="A16" s="486"/>
      <c r="B16" s="488"/>
      <c r="C16" s="488"/>
      <c r="D16" s="488" t="s">
        <v>302</v>
      </c>
      <c r="E16" s="488" t="s">
        <v>50</v>
      </c>
      <c r="F16" s="488"/>
      <c r="G16" s="488"/>
      <c r="H16" s="488"/>
      <c r="I16" s="488"/>
      <c r="J16" s="490"/>
      <c r="K16" s="25"/>
      <c r="L16" s="25"/>
    </row>
    <row r="17" spans="1:12" ht="57" customHeight="1" thickBot="1">
      <c r="A17" s="518"/>
      <c r="B17" s="511"/>
      <c r="C17" s="511"/>
      <c r="D17" s="511"/>
      <c r="E17" s="139" t="s">
        <v>303</v>
      </c>
      <c r="F17" s="139" t="s">
        <v>304</v>
      </c>
      <c r="G17" s="139" t="s">
        <v>305</v>
      </c>
      <c r="H17" s="511"/>
      <c r="I17" s="511"/>
      <c r="J17" s="512"/>
      <c r="K17" s="25"/>
      <c r="L17" s="25"/>
    </row>
    <row r="18" spans="1:19" ht="19.5" thickBot="1">
      <c r="A18" s="140">
        <v>1</v>
      </c>
      <c r="B18" s="141">
        <v>2</v>
      </c>
      <c r="C18" s="141">
        <v>3</v>
      </c>
      <c r="D18" s="141">
        <v>4</v>
      </c>
      <c r="E18" s="141">
        <v>5</v>
      </c>
      <c r="F18" s="141">
        <v>6</v>
      </c>
      <c r="G18" s="141">
        <v>7</v>
      </c>
      <c r="H18" s="141">
        <v>8</v>
      </c>
      <c r="I18" s="141">
        <v>9</v>
      </c>
      <c r="J18" s="142">
        <v>10</v>
      </c>
      <c r="K18" s="25"/>
      <c r="L18" s="25" t="s">
        <v>510</v>
      </c>
      <c r="M18" s="48" t="s">
        <v>508</v>
      </c>
      <c r="N18" s="49" t="s">
        <v>509</v>
      </c>
      <c r="O18" s="26"/>
      <c r="Q18" s="58">
        <f>2184000+200000</f>
        <v>2384000</v>
      </c>
      <c r="R18" s="60">
        <f>Q18-J19</f>
        <v>0</v>
      </c>
      <c r="S18" s="218">
        <f>R18/2.6/12/C19</f>
        <v>0</v>
      </c>
    </row>
    <row r="19" spans="1:19" ht="30.75" customHeight="1">
      <c r="A19" s="41"/>
      <c r="B19" s="42" t="s">
        <v>306</v>
      </c>
      <c r="C19" s="143">
        <v>2</v>
      </c>
      <c r="D19" s="144">
        <f>E19+F19+G19</f>
        <v>38205.1282051282</v>
      </c>
      <c r="E19" s="145">
        <f>45975/C19</f>
        <v>22987.5</v>
      </c>
      <c r="F19" s="144"/>
      <c r="G19" s="145">
        <f>E19*K19-385.9201923+2884.615385-2.21002513751-4423.08631406249-1415.25005975001+3205.12820512821</f>
        <v>15217.628205128205</v>
      </c>
      <c r="H19" s="144"/>
      <c r="I19" s="144">
        <v>1.6</v>
      </c>
      <c r="J19" s="146">
        <f>((D19*I19)+(D19))*C19*12</f>
        <v>2384000</v>
      </c>
      <c r="K19" s="50">
        <v>0.6679435</v>
      </c>
      <c r="L19" s="27">
        <f>J19/C19/12</f>
        <v>99333.33333333333</v>
      </c>
      <c r="M19" s="51">
        <v>8618445.6</v>
      </c>
      <c r="N19" s="51">
        <v>16283745.05</v>
      </c>
      <c r="O19" s="51">
        <f>K23-M19-N19</f>
        <v>5440695.77</v>
      </c>
      <c r="P19" s="64"/>
      <c r="Q19" s="65">
        <f>13242845.05+369263.4-800000+17228.74</f>
        <v>12829337.190000001</v>
      </c>
      <c r="R19" s="60">
        <f>Q19-J20</f>
        <v>0</v>
      </c>
      <c r="S19" s="218">
        <f>R19/2.6/12/C20</f>
        <v>0</v>
      </c>
    </row>
    <row r="20" spans="1:19" ht="30" customHeight="1">
      <c r="A20" s="30"/>
      <c r="B20" s="29" t="s">
        <v>307</v>
      </c>
      <c r="C20" s="147">
        <v>16.5</v>
      </c>
      <c r="D20" s="148">
        <f>E20+F20+G20</f>
        <v>24921.012412587414</v>
      </c>
      <c r="E20" s="149">
        <f>164085.69/C20</f>
        <v>9944.587272727273</v>
      </c>
      <c r="F20" s="148"/>
      <c r="G20" s="149">
        <f>E20*K20+E20*0.2+940.9067058+2146.19103-970.28147+485.62548+1179.3415-805.199744425281+3177.11633644125-1585.411487338-1406.2967072672-88.21974299567+33.4668609168577</f>
        <v>14976.42513986014</v>
      </c>
      <c r="H20" s="148"/>
      <c r="I20" s="148">
        <v>1.6</v>
      </c>
      <c r="J20" s="150">
        <f>((D20*I20)+(D20))*C20*12</f>
        <v>12829337.190000001</v>
      </c>
      <c r="K20" s="50">
        <v>0.993532326</v>
      </c>
      <c r="L20" s="27">
        <f>J20/C20/12</f>
        <v>64794.632272727285</v>
      </c>
      <c r="M20" s="51"/>
      <c r="N20" s="52"/>
      <c r="O20" s="53"/>
      <c r="P20" s="64"/>
      <c r="Q20" s="65">
        <f>4898691.95+696463.99999999+1000000+1913.23</f>
        <v>6597069.17999999</v>
      </c>
      <c r="R20" s="60">
        <f>Q20-J21</f>
        <v>0</v>
      </c>
      <c r="S20" s="218">
        <f>R20/2.6/12/C21</f>
        <v>0</v>
      </c>
    </row>
    <row r="21" spans="1:19" ht="24.75" customHeight="1">
      <c r="A21" s="30"/>
      <c r="B21" s="29" t="s">
        <v>308</v>
      </c>
      <c r="C21" s="151">
        <v>12.42</v>
      </c>
      <c r="D21" s="148">
        <f>E21+F21+G21</f>
        <v>17024.51892109498</v>
      </c>
      <c r="E21" s="149">
        <f>74688.52/C21</f>
        <v>6013.568438003221</v>
      </c>
      <c r="F21" s="148"/>
      <c r="G21" s="149">
        <f>E21*K21-140.144654-121.3993214-105.1613088+1032.247409+1800-186.663802382272+1032.2474174536+1470.7398801763-28.624520794195+2585.55583942359</f>
        <v>11010.950483091758</v>
      </c>
      <c r="H21" s="148"/>
      <c r="I21" s="148">
        <v>1.6</v>
      </c>
      <c r="J21" s="150">
        <f>((D21*I21)+(D21))*C21*12</f>
        <v>6597069.1799999885</v>
      </c>
      <c r="K21" s="50">
        <v>0.610644675</v>
      </c>
      <c r="L21" s="27">
        <f>J21/C21/12</f>
        <v>44263.74919484695</v>
      </c>
      <c r="M21" s="51"/>
      <c r="N21" s="52"/>
      <c r="O21" s="53"/>
      <c r="P21" s="64"/>
      <c r="Q21" s="65">
        <f>5421937.63+1510542.42+600000+1000000</f>
        <v>8532480.05</v>
      </c>
      <c r="R21" s="60">
        <f>Q21-J22</f>
        <v>0</v>
      </c>
      <c r="S21" s="218">
        <f>R21/2.6/12/C22</f>
        <v>0</v>
      </c>
    </row>
    <row r="22" spans="1:21" ht="26.25" customHeight="1" thickBot="1">
      <c r="A22" s="31"/>
      <c r="B22" s="32" t="s">
        <v>309</v>
      </c>
      <c r="C22" s="152">
        <v>17.27</v>
      </c>
      <c r="D22" s="153">
        <f>E22+F22+G22</f>
        <v>15835.374909061215</v>
      </c>
      <c r="E22" s="154">
        <f>64833.86/C22</f>
        <v>3754.1320208453967</v>
      </c>
      <c r="F22" s="154">
        <f>(3295*1.043/165.5*365*8*35%/12)+(3295*1.043/165.5*12*24/12)</f>
        <v>2266.89695367573</v>
      </c>
      <c r="G22" s="154">
        <f>E22*K22-1319.1793591+1150.6556873+89.08289+912.75-0.585488850736+2803.40597072756-265.328779349298+1113.53614538328+1855.8935756388</f>
        <v>9814.345934540088</v>
      </c>
      <c r="H22" s="153"/>
      <c r="I22" s="153">
        <v>1.6</v>
      </c>
      <c r="J22" s="155">
        <f>((D22*I22)+(D22))*C22*12</f>
        <v>8532480.05</v>
      </c>
      <c r="K22" s="50">
        <v>0.92541106</v>
      </c>
      <c r="L22" s="27">
        <f>J22/C22/12</f>
        <v>41171.97476355916</v>
      </c>
      <c r="M22" s="51"/>
      <c r="N22" s="52"/>
      <c r="O22" s="53"/>
      <c r="P22" s="64"/>
      <c r="Q22" s="65">
        <f>SUM(Q18:Q21)</f>
        <v>30342886.41999999</v>
      </c>
      <c r="R22" s="60"/>
      <c r="T22" s="5"/>
      <c r="U22" s="7"/>
    </row>
    <row r="23" spans="1:17" ht="26.25" customHeight="1" thickBot="1">
      <c r="A23" s="513" t="s">
        <v>310</v>
      </c>
      <c r="B23" s="514"/>
      <c r="C23" s="156">
        <f>SUM(C19:C22)</f>
        <v>48.19</v>
      </c>
      <c r="D23" s="156">
        <f aca="true" t="shared" si="0" ref="D23:I23">SUM(D19:D22)</f>
        <v>95986.0344478718</v>
      </c>
      <c r="E23" s="156">
        <f t="shared" si="0"/>
        <v>42699.78773157589</v>
      </c>
      <c r="F23" s="156">
        <f t="shared" si="0"/>
        <v>2266.89695367573</v>
      </c>
      <c r="G23" s="156">
        <f>SUM(G19:G22)</f>
        <v>51019.349762620186</v>
      </c>
      <c r="H23" s="156">
        <f t="shared" si="0"/>
        <v>0</v>
      </c>
      <c r="I23" s="156">
        <f t="shared" si="0"/>
        <v>6.4</v>
      </c>
      <c r="J23" s="157">
        <f>SUM(J19:J22)</f>
        <v>30342886.41999999</v>
      </c>
      <c r="K23" s="28">
        <v>30342886.42</v>
      </c>
      <c r="L23" s="28"/>
      <c r="M23" s="51"/>
      <c r="N23" s="51"/>
      <c r="O23" s="53"/>
      <c r="P23" s="64"/>
      <c r="Q23" s="65">
        <f>Q22-K23</f>
        <v>0</v>
      </c>
    </row>
    <row r="24" spans="11:15" ht="15.75">
      <c r="K24" s="54">
        <f>K23-J23</f>
        <v>0</v>
      </c>
      <c r="L24" s="55"/>
      <c r="M24" s="215">
        <f>K24/2.6/12/C22</f>
        <v>0</v>
      </c>
      <c r="N24" s="51"/>
      <c r="O24" s="53"/>
    </row>
    <row r="25" spans="1:15" ht="18" customHeight="1">
      <c r="A25" s="498" t="s">
        <v>390</v>
      </c>
      <c r="B25" s="498"/>
      <c r="C25" s="498"/>
      <c r="D25" s="498"/>
      <c r="E25" s="498"/>
      <c r="F25" s="498"/>
      <c r="G25" s="8"/>
      <c r="K25" s="58"/>
      <c r="L25" s="58"/>
      <c r="N25" s="66"/>
      <c r="O25" s="67"/>
    </row>
    <row r="26" spans="14:16" ht="16.5" thickBot="1">
      <c r="N26" s="60"/>
      <c r="O26" s="67"/>
      <c r="P26" s="60"/>
    </row>
    <row r="27" spans="1:16" ht="123" customHeight="1" thickBot="1">
      <c r="A27" s="158" t="s">
        <v>295</v>
      </c>
      <c r="B27" s="159" t="s">
        <v>311</v>
      </c>
      <c r="C27" s="159" t="s">
        <v>312</v>
      </c>
      <c r="D27" s="159" t="s">
        <v>313</v>
      </c>
      <c r="E27" s="159" t="s">
        <v>314</v>
      </c>
      <c r="F27" s="160" t="s">
        <v>403</v>
      </c>
      <c r="N27" s="60"/>
      <c r="O27" s="67"/>
      <c r="P27" s="69"/>
    </row>
    <row r="28" spans="1:16" ht="19.5" thickBot="1">
      <c r="A28" s="140">
        <v>1</v>
      </c>
      <c r="B28" s="141">
        <v>2</v>
      </c>
      <c r="C28" s="141">
        <v>3</v>
      </c>
      <c r="D28" s="141">
        <v>4</v>
      </c>
      <c r="E28" s="141">
        <v>5</v>
      </c>
      <c r="F28" s="142">
        <v>6</v>
      </c>
      <c r="J28" s="9"/>
      <c r="K28" s="70"/>
      <c r="L28" s="70"/>
      <c r="O28" s="67"/>
      <c r="P28" s="60"/>
    </row>
    <row r="29" spans="1:15" ht="19.5" thickBot="1">
      <c r="A29" s="33">
        <v>1</v>
      </c>
      <c r="B29" s="34"/>
      <c r="C29" s="35">
        <v>0</v>
      </c>
      <c r="D29" s="35">
        <v>0</v>
      </c>
      <c r="E29" s="35">
        <v>0</v>
      </c>
      <c r="F29" s="36">
        <f>C29*D29*E29</f>
        <v>0</v>
      </c>
      <c r="O29" s="67"/>
    </row>
    <row r="30" spans="1:15" ht="19.5" thickBot="1">
      <c r="A30" s="158"/>
      <c r="B30" s="161" t="s">
        <v>310</v>
      </c>
      <c r="C30" s="161" t="s">
        <v>315</v>
      </c>
      <c r="D30" s="161" t="s">
        <v>315</v>
      </c>
      <c r="E30" s="161" t="s">
        <v>315</v>
      </c>
      <c r="F30" s="162">
        <f>F29</f>
        <v>0</v>
      </c>
      <c r="N30" s="71"/>
      <c r="O30" s="67"/>
    </row>
    <row r="31" spans="14:15" ht="15.75">
      <c r="N31" s="72"/>
      <c r="O31" s="67"/>
    </row>
    <row r="32" spans="1:15" ht="19.5" thickBot="1">
      <c r="A32" s="498" t="s">
        <v>391</v>
      </c>
      <c r="B32" s="498"/>
      <c r="C32" s="498"/>
      <c r="D32" s="498"/>
      <c r="E32" s="498"/>
      <c r="F32" s="498"/>
      <c r="K32" s="58"/>
      <c r="L32" s="58"/>
      <c r="O32" s="67"/>
    </row>
    <row r="33" spans="1:19" s="21" customFormat="1" ht="105.75" customHeight="1" thickBot="1">
      <c r="A33" s="158" t="s">
        <v>295</v>
      </c>
      <c r="B33" s="159" t="s">
        <v>311</v>
      </c>
      <c r="C33" s="159" t="s">
        <v>316</v>
      </c>
      <c r="D33" s="159" t="s">
        <v>317</v>
      </c>
      <c r="E33" s="159" t="s">
        <v>318</v>
      </c>
      <c r="F33" s="160" t="s">
        <v>403</v>
      </c>
      <c r="G33" s="1"/>
      <c r="H33" s="1"/>
      <c r="I33" s="1"/>
      <c r="J33" s="1"/>
      <c r="K33" s="73"/>
      <c r="L33" s="73"/>
      <c r="M33" s="73"/>
      <c r="N33" s="74"/>
      <c r="O33" s="75"/>
      <c r="P33" s="76"/>
      <c r="Q33" s="73"/>
      <c r="R33" s="73"/>
      <c r="S33" s="73"/>
    </row>
    <row r="34" spans="1:19" s="21" customFormat="1" ht="19.5" thickBot="1">
      <c r="A34" s="140">
        <v>1</v>
      </c>
      <c r="B34" s="141">
        <v>2</v>
      </c>
      <c r="C34" s="141">
        <v>3</v>
      </c>
      <c r="D34" s="141">
        <v>4</v>
      </c>
      <c r="E34" s="141">
        <v>5</v>
      </c>
      <c r="F34" s="142">
        <v>6</v>
      </c>
      <c r="G34" s="1"/>
      <c r="H34" s="1"/>
      <c r="I34" s="1"/>
      <c r="J34" s="1"/>
      <c r="K34" s="73"/>
      <c r="L34" s="73"/>
      <c r="M34" s="73"/>
      <c r="N34" s="73"/>
      <c r="O34" s="73"/>
      <c r="P34" s="73"/>
      <c r="Q34" s="73"/>
      <c r="R34" s="73"/>
      <c r="S34" s="73"/>
    </row>
    <row r="35" spans="1:19" s="21" customFormat="1" ht="19.5" thickBot="1">
      <c r="A35" s="158"/>
      <c r="B35" s="493" t="s">
        <v>442</v>
      </c>
      <c r="C35" s="494"/>
      <c r="D35" s="494"/>
      <c r="E35" s="494"/>
      <c r="F35" s="495"/>
      <c r="G35" s="1"/>
      <c r="H35" s="1"/>
      <c r="I35" s="1"/>
      <c r="J35" s="1"/>
      <c r="K35" s="73"/>
      <c r="L35" s="73"/>
      <c r="M35" s="73"/>
      <c r="N35" s="73"/>
      <c r="O35" s="73"/>
      <c r="P35" s="73"/>
      <c r="Q35" s="73"/>
      <c r="R35" s="73"/>
      <c r="S35" s="73"/>
    </row>
    <row r="36" spans="1:19" s="21" customFormat="1" ht="30.75" customHeight="1">
      <c r="A36" s="41">
        <v>1</v>
      </c>
      <c r="B36" s="42" t="s">
        <v>319</v>
      </c>
      <c r="C36" s="42">
        <v>1</v>
      </c>
      <c r="D36" s="42">
        <v>12</v>
      </c>
      <c r="E36" s="163">
        <v>90</v>
      </c>
      <c r="F36" s="103">
        <f>C36*D36*E36</f>
        <v>1080</v>
      </c>
      <c r="G36" s="1"/>
      <c r="H36" s="1"/>
      <c r="I36" s="1"/>
      <c r="J36" s="1"/>
      <c r="K36" s="77"/>
      <c r="L36" s="77"/>
      <c r="M36" s="73"/>
      <c r="N36" s="78"/>
      <c r="O36" s="73"/>
      <c r="P36" s="79"/>
      <c r="Q36" s="73"/>
      <c r="R36" s="80"/>
      <c r="S36" s="73"/>
    </row>
    <row r="37" spans="1:19" s="21" customFormat="1" ht="38.25" customHeight="1" thickBot="1">
      <c r="A37" s="31">
        <v>2</v>
      </c>
      <c r="B37" s="32" t="s">
        <v>511</v>
      </c>
      <c r="C37" s="32"/>
      <c r="D37" s="32"/>
      <c r="E37" s="164"/>
      <c r="F37" s="105">
        <f>E37</f>
        <v>0</v>
      </c>
      <c r="G37" s="1"/>
      <c r="H37" s="1"/>
      <c r="I37" s="1"/>
      <c r="J37" s="1"/>
      <c r="K37" s="73"/>
      <c r="L37" s="73"/>
      <c r="M37" s="73"/>
      <c r="N37" s="73"/>
      <c r="O37" s="73"/>
      <c r="P37" s="73"/>
      <c r="Q37" s="73"/>
      <c r="R37" s="73"/>
      <c r="S37" s="73"/>
    </row>
    <row r="38" spans="1:19" s="21" customFormat="1" ht="22.5" customHeight="1" thickBot="1">
      <c r="A38" s="158"/>
      <c r="B38" s="493" t="s">
        <v>444</v>
      </c>
      <c r="C38" s="494"/>
      <c r="D38" s="494"/>
      <c r="E38" s="494"/>
      <c r="F38" s="495"/>
      <c r="G38" s="1"/>
      <c r="H38" s="1"/>
      <c r="I38" s="1"/>
      <c r="J38" s="1"/>
      <c r="K38" s="73"/>
      <c r="L38" s="73"/>
      <c r="M38" s="73"/>
      <c r="N38" s="73"/>
      <c r="O38" s="73"/>
      <c r="P38" s="73"/>
      <c r="Q38" s="73"/>
      <c r="R38" s="73"/>
      <c r="S38" s="73"/>
    </row>
    <row r="39" spans="1:19" s="21" customFormat="1" ht="38.25" customHeight="1" thickBot="1">
      <c r="A39" s="33">
        <v>3</v>
      </c>
      <c r="B39" s="34" t="s">
        <v>433</v>
      </c>
      <c r="C39" s="34"/>
      <c r="D39" s="34"/>
      <c r="E39" s="35"/>
      <c r="F39" s="114">
        <v>1000000</v>
      </c>
      <c r="G39" s="1"/>
      <c r="H39" s="1"/>
      <c r="I39" s="1"/>
      <c r="J39" s="1"/>
      <c r="K39" s="73"/>
      <c r="L39" s="73"/>
      <c r="M39" s="73"/>
      <c r="N39" s="73"/>
      <c r="O39" s="73"/>
      <c r="P39" s="73"/>
      <c r="Q39" s="73"/>
      <c r="R39" s="73"/>
      <c r="S39" s="73"/>
    </row>
    <row r="40" spans="1:19" s="21" customFormat="1" ht="19.5" thickBot="1">
      <c r="A40" s="158"/>
      <c r="B40" s="161" t="s">
        <v>310</v>
      </c>
      <c r="C40" s="161" t="s">
        <v>315</v>
      </c>
      <c r="D40" s="161" t="s">
        <v>315</v>
      </c>
      <c r="E40" s="161" t="s">
        <v>315</v>
      </c>
      <c r="F40" s="165">
        <f>F37+F36+F39</f>
        <v>1001080</v>
      </c>
      <c r="G40" s="1"/>
      <c r="H40" s="1"/>
      <c r="I40" s="1"/>
      <c r="J40" s="1"/>
      <c r="K40" s="73"/>
      <c r="L40" s="73"/>
      <c r="M40" s="73"/>
      <c r="N40" s="73"/>
      <c r="O40" s="73"/>
      <c r="P40" s="73"/>
      <c r="Q40" s="73"/>
      <c r="R40" s="73"/>
      <c r="S40" s="73"/>
    </row>
    <row r="41" spans="1:14" ht="48" customHeight="1" thickBot="1">
      <c r="A41" s="509" t="s">
        <v>413</v>
      </c>
      <c r="B41" s="509"/>
      <c r="C41" s="509"/>
      <c r="D41" s="509"/>
      <c r="E41" s="509"/>
      <c r="F41" s="509"/>
      <c r="G41" s="166"/>
      <c r="K41" s="58"/>
      <c r="L41" s="58"/>
      <c r="N41" s="60"/>
    </row>
    <row r="42" spans="1:14" ht="114.75" customHeight="1" thickBot="1">
      <c r="A42" s="158" t="s">
        <v>295</v>
      </c>
      <c r="B42" s="159" t="s">
        <v>320</v>
      </c>
      <c r="C42" s="159" t="s">
        <v>321</v>
      </c>
      <c r="D42" s="160" t="s">
        <v>322</v>
      </c>
      <c r="N42" s="81"/>
    </row>
    <row r="43" spans="1:4" ht="19.5" thickBot="1">
      <c r="A43" s="158">
        <v>1</v>
      </c>
      <c r="B43" s="159">
        <v>2</v>
      </c>
      <c r="C43" s="159">
        <v>3</v>
      </c>
      <c r="D43" s="160">
        <v>4</v>
      </c>
    </row>
    <row r="44" spans="1:4" ht="45" customHeight="1">
      <c r="A44" s="41">
        <v>1</v>
      </c>
      <c r="B44" s="167" t="s">
        <v>323</v>
      </c>
      <c r="C44" s="42" t="s">
        <v>315</v>
      </c>
      <c r="D44" s="146">
        <f>D45+D47</f>
        <v>6861940.993560001</v>
      </c>
    </row>
    <row r="45" spans="1:4" ht="18.75">
      <c r="A45" s="486" t="s">
        <v>324</v>
      </c>
      <c r="B45" s="168" t="s">
        <v>50</v>
      </c>
      <c r="C45" s="488" t="s">
        <v>43</v>
      </c>
      <c r="D45" s="510">
        <f>K50-D48-D49</f>
        <v>6861940.993560001</v>
      </c>
    </row>
    <row r="46" spans="1:15" ht="18.75">
      <c r="A46" s="486"/>
      <c r="B46" s="94" t="s">
        <v>325</v>
      </c>
      <c r="C46" s="488"/>
      <c r="D46" s="510"/>
      <c r="K46" s="70"/>
      <c r="L46" s="70"/>
      <c r="M46" s="60"/>
      <c r="N46" s="60"/>
      <c r="O46" s="60"/>
    </row>
    <row r="47" spans="1:15" ht="18.75">
      <c r="A47" s="30" t="s">
        <v>326</v>
      </c>
      <c r="B47" s="94" t="s">
        <v>327</v>
      </c>
      <c r="C47" s="148" t="s">
        <v>43</v>
      </c>
      <c r="D47" s="150">
        <v>0</v>
      </c>
      <c r="K47" s="70"/>
      <c r="L47" s="70"/>
      <c r="M47" s="60"/>
      <c r="N47" s="60"/>
      <c r="O47" s="60"/>
    </row>
    <row r="48" spans="1:15" ht="38.25" customHeight="1">
      <c r="A48" s="30">
        <v>2</v>
      </c>
      <c r="B48" s="169" t="s">
        <v>328</v>
      </c>
      <c r="C48" s="29" t="s">
        <v>315</v>
      </c>
      <c r="D48" s="150">
        <f>C49*3.1%</f>
        <v>940629.4790199997</v>
      </c>
      <c r="K48" s="70"/>
      <c r="L48" s="70"/>
      <c r="M48" s="60"/>
      <c r="N48" s="60"/>
      <c r="O48" s="60"/>
    </row>
    <row r="49" spans="1:15" ht="42.75" customHeight="1" thickBot="1">
      <c r="A49" s="31">
        <v>3</v>
      </c>
      <c r="B49" s="170" t="s">
        <v>329</v>
      </c>
      <c r="C49" s="153">
        <f>J23</f>
        <v>30342886.41999999</v>
      </c>
      <c r="D49" s="155">
        <f>C49*5.1%</f>
        <v>1547487.2074199994</v>
      </c>
      <c r="K49" s="89"/>
      <c r="L49" s="70"/>
      <c r="M49" s="60"/>
      <c r="N49" s="60"/>
      <c r="O49" s="60"/>
    </row>
    <row r="50" spans="1:15" ht="20.25" customHeight="1" thickBot="1">
      <c r="A50" s="158"/>
      <c r="B50" s="161" t="s">
        <v>310</v>
      </c>
      <c r="C50" s="161" t="s">
        <v>315</v>
      </c>
      <c r="D50" s="157">
        <f>D45+D48+D49</f>
        <v>9350057.68</v>
      </c>
      <c r="K50" s="90">
        <v>9350057.68</v>
      </c>
      <c r="L50" s="70">
        <f>K50-D50</f>
        <v>0</v>
      </c>
      <c r="M50" s="60"/>
      <c r="N50" s="60"/>
      <c r="O50" s="60"/>
    </row>
    <row r="51" spans="1:15" ht="15.75" customHeight="1">
      <c r="A51" s="498" t="s">
        <v>392</v>
      </c>
      <c r="B51" s="498"/>
      <c r="C51" s="498"/>
      <c r="D51" s="498"/>
      <c r="E51" s="498"/>
      <c r="F51" s="498"/>
      <c r="K51" s="91"/>
      <c r="L51" s="60"/>
      <c r="M51" s="60"/>
      <c r="N51" s="60"/>
      <c r="O51" s="60"/>
    </row>
    <row r="52" spans="1:15" ht="18.75">
      <c r="A52" s="483" t="s">
        <v>330</v>
      </c>
      <c r="B52" s="483"/>
      <c r="C52" s="483"/>
      <c r="D52" s="483"/>
      <c r="E52" s="483"/>
      <c r="F52" s="483"/>
      <c r="K52" s="70"/>
      <c r="L52" s="70"/>
      <c r="M52" s="60"/>
      <c r="N52" s="60"/>
      <c r="O52" s="60"/>
    </row>
    <row r="53" spans="1:15" ht="19.5" thickBot="1">
      <c r="A53" s="483" t="s">
        <v>331</v>
      </c>
      <c r="B53" s="483"/>
      <c r="C53" s="483"/>
      <c r="D53" s="483"/>
      <c r="E53" s="483"/>
      <c r="F53" s="483"/>
      <c r="K53" s="70"/>
      <c r="L53" s="70"/>
      <c r="M53" s="60"/>
      <c r="N53" s="60"/>
      <c r="O53" s="60"/>
    </row>
    <row r="54" spans="1:15" ht="54.75" customHeight="1" thickBot="1">
      <c r="A54" s="158" t="s">
        <v>295</v>
      </c>
      <c r="B54" s="159" t="s">
        <v>0</v>
      </c>
      <c r="C54" s="159" t="s">
        <v>332</v>
      </c>
      <c r="D54" s="159" t="s">
        <v>333</v>
      </c>
      <c r="E54" s="160" t="s">
        <v>404</v>
      </c>
      <c r="K54" s="70"/>
      <c r="L54" s="70"/>
      <c r="M54" s="60"/>
      <c r="N54" s="60"/>
      <c r="O54" s="60"/>
    </row>
    <row r="55" spans="1:15" ht="19.5" thickBot="1">
      <c r="A55" s="158">
        <v>1</v>
      </c>
      <c r="B55" s="159">
        <v>2</v>
      </c>
      <c r="C55" s="159">
        <v>3</v>
      </c>
      <c r="D55" s="159">
        <v>4</v>
      </c>
      <c r="E55" s="160">
        <v>5</v>
      </c>
      <c r="K55" s="70"/>
      <c r="L55" s="70"/>
      <c r="M55" s="60"/>
      <c r="N55" s="60"/>
      <c r="O55" s="60"/>
    </row>
    <row r="56" spans="1:15" ht="38.25" thickBot="1">
      <c r="A56" s="33"/>
      <c r="B56" s="34" t="s">
        <v>334</v>
      </c>
      <c r="C56" s="113">
        <v>0</v>
      </c>
      <c r="D56" s="113">
        <v>0</v>
      </c>
      <c r="E56" s="114">
        <v>0</v>
      </c>
      <c r="K56" s="70"/>
      <c r="L56" s="70"/>
      <c r="M56" s="60"/>
      <c r="N56" s="60"/>
      <c r="O56" s="60"/>
    </row>
    <row r="57" spans="1:15" ht="19.5" thickBot="1">
      <c r="A57" s="158"/>
      <c r="B57" s="161" t="s">
        <v>310</v>
      </c>
      <c r="C57" s="171" t="s">
        <v>315</v>
      </c>
      <c r="D57" s="171" t="s">
        <v>315</v>
      </c>
      <c r="E57" s="165">
        <f>E56</f>
        <v>0</v>
      </c>
      <c r="K57" s="70"/>
      <c r="L57" s="70"/>
      <c r="M57" s="60"/>
      <c r="N57" s="60"/>
      <c r="O57" s="60"/>
    </row>
    <row r="58" spans="1:15" ht="18.75">
      <c r="A58" s="484" t="s">
        <v>393</v>
      </c>
      <c r="B58" s="484"/>
      <c r="C58" s="484"/>
      <c r="D58" s="484"/>
      <c r="E58" s="484"/>
      <c r="F58" s="484"/>
      <c r="G58" s="484"/>
      <c r="K58" s="60"/>
      <c r="L58" s="60"/>
      <c r="M58" s="60"/>
      <c r="N58" s="60"/>
      <c r="O58" s="60"/>
    </row>
    <row r="59" spans="1:15" ht="18.75">
      <c r="A59" s="483" t="s">
        <v>394</v>
      </c>
      <c r="B59" s="483"/>
      <c r="C59" s="483"/>
      <c r="D59" s="483"/>
      <c r="E59" s="483"/>
      <c r="F59" s="483"/>
      <c r="G59" s="483"/>
      <c r="K59" s="70"/>
      <c r="L59" s="70"/>
      <c r="M59" s="60"/>
      <c r="N59" s="60"/>
      <c r="O59" s="60"/>
    </row>
    <row r="60" spans="1:15" ht="19.5" thickBot="1">
      <c r="A60" s="483" t="s">
        <v>335</v>
      </c>
      <c r="B60" s="483"/>
      <c r="C60" s="483"/>
      <c r="D60" s="483"/>
      <c r="E60" s="483"/>
      <c r="F60" s="483"/>
      <c r="G60" s="483"/>
      <c r="K60" s="70"/>
      <c r="L60" s="70"/>
      <c r="M60" s="60"/>
      <c r="N60" s="60"/>
      <c r="O60" s="60"/>
    </row>
    <row r="61" spans="1:15" ht="51" customHeight="1" thickBot="1">
      <c r="A61" s="158" t="s">
        <v>295</v>
      </c>
      <c r="B61" s="159" t="s">
        <v>311</v>
      </c>
      <c r="C61" s="159" t="s">
        <v>336</v>
      </c>
      <c r="D61" s="159" t="s">
        <v>337</v>
      </c>
      <c r="E61" s="160" t="s">
        <v>405</v>
      </c>
      <c r="K61" s="70"/>
      <c r="L61" s="70"/>
      <c r="M61" s="60"/>
      <c r="N61" s="60"/>
      <c r="O61" s="60"/>
    </row>
    <row r="62" spans="1:15" ht="19.5" thickBot="1">
      <c r="A62" s="158">
        <v>1</v>
      </c>
      <c r="B62" s="159">
        <v>2</v>
      </c>
      <c r="C62" s="159">
        <v>3</v>
      </c>
      <c r="D62" s="159">
        <v>4</v>
      </c>
      <c r="E62" s="160">
        <v>5</v>
      </c>
      <c r="K62" s="70"/>
      <c r="L62" s="70"/>
      <c r="M62" s="60"/>
      <c r="N62" s="60"/>
      <c r="O62" s="60"/>
    </row>
    <row r="63" spans="1:15" ht="18.75">
      <c r="A63" s="41">
        <v>1</v>
      </c>
      <c r="B63" s="42" t="s">
        <v>338</v>
      </c>
      <c r="C63" s="172">
        <v>16197227.272727273</v>
      </c>
      <c r="D63" s="172">
        <v>2.2</v>
      </c>
      <c r="E63" s="173">
        <f>(C63*D63)/100</f>
        <v>356339.00000000006</v>
      </c>
      <c r="H63" s="8"/>
      <c r="K63" s="70"/>
      <c r="L63" s="70"/>
      <c r="M63" s="60"/>
      <c r="N63" s="60"/>
      <c r="O63" s="60"/>
    </row>
    <row r="64" spans="1:15" ht="27" customHeight="1" thickBot="1">
      <c r="A64" s="31">
        <v>2</v>
      </c>
      <c r="B64" s="32" t="s">
        <v>339</v>
      </c>
      <c r="C64" s="174">
        <v>14916066.666666666</v>
      </c>
      <c r="D64" s="174">
        <v>1.5</v>
      </c>
      <c r="E64" s="175">
        <f>(C64*D64)/100</f>
        <v>223741</v>
      </c>
      <c r="K64" s="70"/>
      <c r="L64" s="70"/>
      <c r="M64" s="60"/>
      <c r="N64" s="60"/>
      <c r="O64" s="60"/>
    </row>
    <row r="65" spans="1:15" ht="19.5" thickBot="1">
      <c r="A65" s="158"/>
      <c r="B65" s="161" t="s">
        <v>310</v>
      </c>
      <c r="C65" s="171" t="s">
        <v>43</v>
      </c>
      <c r="D65" s="171" t="s">
        <v>315</v>
      </c>
      <c r="E65" s="165">
        <f>E64+E63</f>
        <v>580080</v>
      </c>
      <c r="K65" s="70"/>
      <c r="L65" s="70"/>
      <c r="M65" s="60"/>
      <c r="N65" s="60"/>
      <c r="O65" s="60"/>
    </row>
    <row r="66" spans="1:15" ht="18.75">
      <c r="A66" s="484" t="s">
        <v>395</v>
      </c>
      <c r="B66" s="484"/>
      <c r="C66" s="484"/>
      <c r="D66" s="484"/>
      <c r="E66" s="484"/>
      <c r="K66" s="60"/>
      <c r="L66" s="60"/>
      <c r="M66" s="60"/>
      <c r="N66" s="60"/>
      <c r="O66" s="60"/>
    </row>
    <row r="67" spans="1:15" ht="18.75">
      <c r="A67" s="13" t="s">
        <v>548</v>
      </c>
      <c r="K67" s="70"/>
      <c r="L67" s="70"/>
      <c r="M67" s="60"/>
      <c r="N67" s="60"/>
      <c r="O67" s="60"/>
    </row>
    <row r="68" spans="1:15" ht="18.75">
      <c r="A68" s="138" t="s">
        <v>335</v>
      </c>
      <c r="B68" s="138"/>
      <c r="C68" s="138"/>
      <c r="D68" s="138"/>
      <c r="E68" s="138"/>
      <c r="F68" s="138"/>
      <c r="G68" s="138"/>
      <c r="K68" s="70"/>
      <c r="L68" s="70"/>
      <c r="M68" s="60"/>
      <c r="N68" s="60"/>
      <c r="O68" s="60"/>
    </row>
    <row r="69" spans="1:15" ht="19.5" thickBot="1">
      <c r="A69" s="484" t="s">
        <v>396</v>
      </c>
      <c r="B69" s="484"/>
      <c r="C69" s="484"/>
      <c r="D69" s="484"/>
      <c r="E69" s="484"/>
      <c r="F69" s="484"/>
      <c r="K69" s="60"/>
      <c r="L69" s="60"/>
      <c r="M69" s="60"/>
      <c r="N69" s="60"/>
      <c r="O69" s="60"/>
    </row>
    <row r="70" spans="1:15" ht="38.25" thickBot="1">
      <c r="A70" s="158" t="s">
        <v>295</v>
      </c>
      <c r="B70" s="159" t="s">
        <v>311</v>
      </c>
      <c r="C70" s="159" t="s">
        <v>340</v>
      </c>
      <c r="D70" s="159" t="s">
        <v>341</v>
      </c>
      <c r="E70" s="159" t="s">
        <v>342</v>
      </c>
      <c r="F70" s="160" t="s">
        <v>403</v>
      </c>
      <c r="K70" s="70"/>
      <c r="L70" s="70"/>
      <c r="M70" s="60"/>
      <c r="N70" s="60"/>
      <c r="O70" s="60"/>
    </row>
    <row r="71" spans="1:11" ht="19.5" thickBot="1">
      <c r="A71" s="158">
        <v>1</v>
      </c>
      <c r="B71" s="159">
        <v>2</v>
      </c>
      <c r="C71" s="159">
        <v>3</v>
      </c>
      <c r="D71" s="159">
        <v>4</v>
      </c>
      <c r="E71" s="159">
        <v>5</v>
      </c>
      <c r="F71" s="160">
        <v>6</v>
      </c>
      <c r="K71" s="83"/>
    </row>
    <row r="72" spans="1:11" ht="28.5" customHeight="1" thickBot="1">
      <c r="A72" s="41">
        <v>1</v>
      </c>
      <c r="B72" s="42" t="s">
        <v>343</v>
      </c>
      <c r="C72" s="42">
        <v>1</v>
      </c>
      <c r="D72" s="42">
        <v>12</v>
      </c>
      <c r="E72" s="176">
        <v>1975.2</v>
      </c>
      <c r="F72" s="103">
        <f>C72*D72*E72</f>
        <v>23702.4</v>
      </c>
      <c r="K72" s="83"/>
    </row>
    <row r="73" spans="1:6" ht="19.5" hidden="1" thickBot="1">
      <c r="A73" s="31">
        <v>2</v>
      </c>
      <c r="B73" s="32" t="s">
        <v>344</v>
      </c>
      <c r="C73" s="32"/>
      <c r="D73" s="32">
        <v>1</v>
      </c>
      <c r="E73" s="108">
        <v>0</v>
      </c>
      <c r="F73" s="99">
        <f>E73</f>
        <v>0</v>
      </c>
    </row>
    <row r="74" spans="1:6" ht="27.75" customHeight="1" thickBot="1">
      <c r="A74" s="158"/>
      <c r="B74" s="161" t="s">
        <v>310</v>
      </c>
      <c r="C74" s="161" t="s">
        <v>315</v>
      </c>
      <c r="D74" s="161" t="s">
        <v>315</v>
      </c>
      <c r="E74" s="161" t="s">
        <v>315</v>
      </c>
      <c r="F74" s="165">
        <f>F72+F73</f>
        <v>23702.4</v>
      </c>
    </row>
    <row r="75" spans="1:12" ht="30" customHeight="1">
      <c r="A75" s="484" t="s">
        <v>397</v>
      </c>
      <c r="B75" s="484"/>
      <c r="C75" s="484"/>
      <c r="D75" s="484"/>
      <c r="E75" s="484"/>
      <c r="F75" s="484"/>
      <c r="K75" s="58"/>
      <c r="L75" s="58"/>
    </row>
    <row r="76" ht="16.5" thickBot="1"/>
    <row r="77" spans="1:5" ht="38.25" thickBot="1">
      <c r="A77" s="158" t="s">
        <v>295</v>
      </c>
      <c r="B77" s="159" t="s">
        <v>311</v>
      </c>
      <c r="C77" s="159" t="s">
        <v>345</v>
      </c>
      <c r="D77" s="159" t="s">
        <v>346</v>
      </c>
      <c r="E77" s="160" t="s">
        <v>406</v>
      </c>
    </row>
    <row r="78" spans="1:5" ht="19.5" thickBot="1">
      <c r="A78" s="158">
        <v>1</v>
      </c>
      <c r="B78" s="159">
        <v>2</v>
      </c>
      <c r="C78" s="159">
        <v>3</v>
      </c>
      <c r="D78" s="159">
        <v>4</v>
      </c>
      <c r="E78" s="160">
        <v>5</v>
      </c>
    </row>
    <row r="79" spans="1:5" ht="19.5" thickBot="1">
      <c r="A79" s="33">
        <v>1</v>
      </c>
      <c r="B79" s="34" t="s">
        <v>503</v>
      </c>
      <c r="C79" s="92">
        <v>0</v>
      </c>
      <c r="D79" s="92">
        <v>0</v>
      </c>
      <c r="E79" s="93">
        <f>C79*D79</f>
        <v>0</v>
      </c>
    </row>
    <row r="80" spans="1:5" ht="19.5" thickBot="1">
      <c r="A80" s="158"/>
      <c r="B80" s="161" t="s">
        <v>310</v>
      </c>
      <c r="C80" s="177">
        <f>C79</f>
        <v>0</v>
      </c>
      <c r="D80" s="177">
        <f>D79</f>
        <v>0</v>
      </c>
      <c r="E80" s="157">
        <f>E79</f>
        <v>0</v>
      </c>
    </row>
    <row r="81" spans="1:12" ht="33" customHeight="1" thickBot="1">
      <c r="A81" s="484" t="s">
        <v>398</v>
      </c>
      <c r="B81" s="484"/>
      <c r="C81" s="484"/>
      <c r="D81" s="484"/>
      <c r="E81" s="484"/>
      <c r="F81" s="484"/>
      <c r="K81" s="58"/>
      <c r="L81" s="58"/>
    </row>
    <row r="82" spans="1:7" ht="42" customHeight="1" thickBot="1">
      <c r="A82" s="158" t="s">
        <v>295</v>
      </c>
      <c r="B82" s="159" t="s">
        <v>0</v>
      </c>
      <c r="C82" s="159" t="s">
        <v>347</v>
      </c>
      <c r="D82" s="159" t="s">
        <v>348</v>
      </c>
      <c r="E82" s="159" t="s">
        <v>349</v>
      </c>
      <c r="F82" s="159" t="s">
        <v>350</v>
      </c>
      <c r="G82" s="160" t="s">
        <v>407</v>
      </c>
    </row>
    <row r="83" spans="1:13" ht="19.5" thickBot="1">
      <c r="A83" s="158">
        <v>1</v>
      </c>
      <c r="B83" s="159">
        <v>2</v>
      </c>
      <c r="C83" s="159">
        <v>3</v>
      </c>
      <c r="D83" s="159">
        <v>4</v>
      </c>
      <c r="E83" s="159">
        <v>5</v>
      </c>
      <c r="F83" s="159">
        <v>6</v>
      </c>
      <c r="G83" s="160">
        <v>7</v>
      </c>
      <c r="K83" s="70"/>
      <c r="L83" s="70"/>
      <c r="M83" s="60"/>
    </row>
    <row r="84" spans="1:16" ht="25.5" customHeight="1">
      <c r="A84" s="41">
        <v>1</v>
      </c>
      <c r="B84" s="42" t="s">
        <v>351</v>
      </c>
      <c r="C84" s="163" t="s">
        <v>352</v>
      </c>
      <c r="D84" s="144">
        <v>173.35</v>
      </c>
      <c r="E84" s="144">
        <f aca="true" t="shared" si="1" ref="E84:E90">P84</f>
        <v>11846.83640034612</v>
      </c>
      <c r="F84" s="144"/>
      <c r="G84" s="146">
        <f aca="true" t="shared" si="2" ref="G84:G89">D84*E84</f>
        <v>2053649.0899999996</v>
      </c>
      <c r="K84" s="70"/>
      <c r="L84" s="70"/>
      <c r="M84" s="60"/>
      <c r="N84" s="82">
        <v>2053.64909</v>
      </c>
      <c r="O84" s="82">
        <f aca="true" t="shared" si="3" ref="O84:O89">N84*1000</f>
        <v>2053649.0899999999</v>
      </c>
      <c r="P84" s="84">
        <f aca="true" t="shared" si="4" ref="P84:P90">O84/D84</f>
        <v>11846.83640034612</v>
      </c>
    </row>
    <row r="85" spans="1:16" ht="27" customHeight="1">
      <c r="A85" s="30">
        <v>2</v>
      </c>
      <c r="B85" s="29" t="s">
        <v>353</v>
      </c>
      <c r="C85" s="178" t="s">
        <v>352</v>
      </c>
      <c r="D85" s="148">
        <v>124.67</v>
      </c>
      <c r="E85" s="148">
        <f t="shared" si="1"/>
        <v>12244.190743563006</v>
      </c>
      <c r="F85" s="148"/>
      <c r="G85" s="150">
        <f t="shared" si="2"/>
        <v>1526483.26</v>
      </c>
      <c r="K85" s="70"/>
      <c r="L85" s="70"/>
      <c r="M85" s="60"/>
      <c r="N85" s="82">
        <v>1526.48326</v>
      </c>
      <c r="O85" s="82">
        <f t="shared" si="3"/>
        <v>1526483.26</v>
      </c>
      <c r="P85" s="84">
        <f t="shared" si="4"/>
        <v>12244.190743563006</v>
      </c>
    </row>
    <row r="86" spans="1:16" ht="28.5" customHeight="1">
      <c r="A86" s="30">
        <v>3</v>
      </c>
      <c r="B86" s="29" t="s">
        <v>354</v>
      </c>
      <c r="C86" s="178" t="s">
        <v>355</v>
      </c>
      <c r="D86" s="148">
        <v>52111</v>
      </c>
      <c r="E86" s="148">
        <f t="shared" si="1"/>
        <v>8.87938573429794</v>
      </c>
      <c r="F86" s="148"/>
      <c r="G86" s="150">
        <f t="shared" si="2"/>
        <v>462713.67</v>
      </c>
      <c r="K86" s="70"/>
      <c r="L86" s="70"/>
      <c r="M86" s="60"/>
      <c r="N86" s="82">
        <v>462.71367</v>
      </c>
      <c r="O86" s="82">
        <f t="shared" si="3"/>
        <v>462713.67</v>
      </c>
      <c r="P86" s="84">
        <f t="shared" si="4"/>
        <v>8.87938573429794</v>
      </c>
    </row>
    <row r="87" spans="1:16" ht="20.25" customHeight="1">
      <c r="A87" s="30">
        <v>4</v>
      </c>
      <c r="B87" s="29" t="s">
        <v>356</v>
      </c>
      <c r="C87" s="178" t="s">
        <v>527</v>
      </c>
      <c r="D87" s="148">
        <v>1254</v>
      </c>
      <c r="E87" s="148">
        <f t="shared" si="1"/>
        <v>70.09684210526315</v>
      </c>
      <c r="F87" s="148"/>
      <c r="G87" s="150">
        <f t="shared" si="2"/>
        <v>87901.43999999999</v>
      </c>
      <c r="K87" s="70"/>
      <c r="L87" s="70"/>
      <c r="M87" s="60"/>
      <c r="N87" s="82">
        <v>87.90144</v>
      </c>
      <c r="O87" s="82">
        <f t="shared" si="3"/>
        <v>87901.43999999999</v>
      </c>
      <c r="P87" s="84">
        <f t="shared" si="4"/>
        <v>70.09684210526315</v>
      </c>
    </row>
    <row r="88" spans="1:16" ht="21.75" customHeight="1">
      <c r="A88" s="30">
        <v>5</v>
      </c>
      <c r="B88" s="29" t="s">
        <v>358</v>
      </c>
      <c r="C88" s="178" t="s">
        <v>527</v>
      </c>
      <c r="D88" s="148">
        <v>2160.61</v>
      </c>
      <c r="E88" s="148">
        <f t="shared" si="1"/>
        <v>45.087026349040315</v>
      </c>
      <c r="F88" s="148"/>
      <c r="G88" s="150">
        <f t="shared" si="2"/>
        <v>97415.48</v>
      </c>
      <c r="K88" s="70"/>
      <c r="L88" s="70"/>
      <c r="M88" s="60"/>
      <c r="N88" s="82">
        <v>97.41548</v>
      </c>
      <c r="O88" s="82">
        <f t="shared" si="3"/>
        <v>97415.48</v>
      </c>
      <c r="P88" s="84">
        <f t="shared" si="4"/>
        <v>45.087026349040315</v>
      </c>
    </row>
    <row r="89" spans="1:16" ht="21.75" customHeight="1">
      <c r="A89" s="31">
        <v>6</v>
      </c>
      <c r="B89" s="32" t="s">
        <v>359</v>
      </c>
      <c r="C89" s="164" t="s">
        <v>527</v>
      </c>
      <c r="D89" s="153">
        <v>906.61</v>
      </c>
      <c r="E89" s="153">
        <f t="shared" si="1"/>
        <v>70.21144703896935</v>
      </c>
      <c r="F89" s="153"/>
      <c r="G89" s="155">
        <f t="shared" si="2"/>
        <v>63654.40000000001</v>
      </c>
      <c r="K89" s="70"/>
      <c r="L89" s="70"/>
      <c r="M89" s="60"/>
      <c r="N89" s="82">
        <v>63.6544</v>
      </c>
      <c r="O89" s="82">
        <f t="shared" si="3"/>
        <v>63654.4</v>
      </c>
      <c r="P89" s="84">
        <f t="shared" si="4"/>
        <v>70.21144703896935</v>
      </c>
    </row>
    <row r="90" spans="1:16" ht="21.75" customHeight="1" thickBot="1">
      <c r="A90" s="31">
        <v>7</v>
      </c>
      <c r="B90" s="32" t="s">
        <v>512</v>
      </c>
      <c r="C90" s="164" t="s">
        <v>527</v>
      </c>
      <c r="D90" s="153">
        <v>182.4</v>
      </c>
      <c r="E90" s="153">
        <f t="shared" si="1"/>
        <v>527.7049890350877</v>
      </c>
      <c r="F90" s="153"/>
      <c r="G90" s="155">
        <f>D90*E90</f>
        <v>96253.39</v>
      </c>
      <c r="K90" s="70"/>
      <c r="L90" s="70"/>
      <c r="M90" s="60"/>
      <c r="N90" s="82">
        <v>96.25339</v>
      </c>
      <c r="O90" s="82">
        <f>N90*1000</f>
        <v>96253.39</v>
      </c>
      <c r="P90" s="84">
        <f t="shared" si="4"/>
        <v>527.7049890350877</v>
      </c>
    </row>
    <row r="91" spans="1:13" ht="19.5" thickBot="1">
      <c r="A91" s="158"/>
      <c r="B91" s="179" t="s">
        <v>310</v>
      </c>
      <c r="C91" s="179" t="s">
        <v>315</v>
      </c>
      <c r="D91" s="179" t="s">
        <v>315</v>
      </c>
      <c r="E91" s="179" t="s">
        <v>315</v>
      </c>
      <c r="F91" s="179" t="s">
        <v>315</v>
      </c>
      <c r="G91" s="157">
        <f>G89+G88+G87+G86+G85+G84+G90</f>
        <v>4388070.7299999995</v>
      </c>
      <c r="K91" s="70">
        <f>4388.07073*1000</f>
        <v>4388070.73</v>
      </c>
      <c r="L91" s="70"/>
      <c r="M91" s="60"/>
    </row>
    <row r="92" spans="11:13" ht="15.75">
      <c r="K92" s="70">
        <f>K91-G91</f>
        <v>0</v>
      </c>
      <c r="L92" s="70"/>
      <c r="M92" s="60"/>
    </row>
    <row r="93" spans="1:13" ht="18.75">
      <c r="A93" s="484" t="s">
        <v>399</v>
      </c>
      <c r="B93" s="484"/>
      <c r="C93" s="484"/>
      <c r="D93" s="484"/>
      <c r="E93" s="484"/>
      <c r="F93" s="13"/>
      <c r="K93" s="70"/>
      <c r="L93" s="70"/>
      <c r="M93" s="60"/>
    </row>
    <row r="94" spans="11:13" ht="16.5" thickBot="1">
      <c r="K94" s="70"/>
      <c r="L94" s="70"/>
      <c r="M94" s="60"/>
    </row>
    <row r="95" spans="1:13" ht="38.25" thickBot="1">
      <c r="A95" s="158" t="s">
        <v>295</v>
      </c>
      <c r="B95" s="159" t="s">
        <v>0</v>
      </c>
      <c r="C95" s="159" t="s">
        <v>360</v>
      </c>
      <c r="D95" s="159" t="s">
        <v>361</v>
      </c>
      <c r="E95" s="160" t="s">
        <v>362</v>
      </c>
      <c r="K95" s="70"/>
      <c r="L95" s="70"/>
      <c r="M95" s="60"/>
    </row>
    <row r="96" spans="1:13" ht="19.5" thickBot="1">
      <c r="A96" s="158">
        <v>1</v>
      </c>
      <c r="B96" s="159">
        <v>2</v>
      </c>
      <c r="C96" s="159">
        <v>3</v>
      </c>
      <c r="D96" s="159">
        <v>4</v>
      </c>
      <c r="E96" s="160">
        <v>5</v>
      </c>
      <c r="K96" s="70"/>
      <c r="L96" s="70"/>
      <c r="M96" s="60"/>
    </row>
    <row r="97" spans="1:13" ht="19.5" thickBot="1">
      <c r="A97" s="33"/>
      <c r="B97" s="34"/>
      <c r="C97" s="34"/>
      <c r="D97" s="34"/>
      <c r="E97" s="93">
        <v>0</v>
      </c>
      <c r="K97" s="70"/>
      <c r="L97" s="70"/>
      <c r="M97" s="60"/>
    </row>
    <row r="98" spans="1:13" ht="19.5" thickBot="1">
      <c r="A98" s="158"/>
      <c r="B98" s="161" t="s">
        <v>310</v>
      </c>
      <c r="C98" s="159" t="s">
        <v>315</v>
      </c>
      <c r="D98" s="159" t="s">
        <v>315</v>
      </c>
      <c r="E98" s="180">
        <f>E97</f>
        <v>0</v>
      </c>
      <c r="K98" s="70"/>
      <c r="L98" s="70"/>
      <c r="M98" s="60"/>
    </row>
    <row r="100" spans="1:13" ht="31.5" customHeight="1" thickBot="1">
      <c r="A100" s="498" t="s">
        <v>400</v>
      </c>
      <c r="B100" s="498"/>
      <c r="C100" s="498"/>
      <c r="D100" s="498"/>
      <c r="E100" s="498"/>
      <c r="K100" s="58"/>
      <c r="L100" s="58"/>
      <c r="M100" s="82"/>
    </row>
    <row r="101" spans="1:5" ht="68.25" customHeight="1" thickBot="1">
      <c r="A101" s="96" t="s">
        <v>295</v>
      </c>
      <c r="B101" s="97" t="s">
        <v>311</v>
      </c>
      <c r="C101" s="97" t="s">
        <v>363</v>
      </c>
      <c r="D101" s="97" t="s">
        <v>364</v>
      </c>
      <c r="E101" s="181" t="s">
        <v>365</v>
      </c>
    </row>
    <row r="102" spans="1:5" ht="19.5" thickBot="1">
      <c r="A102" s="158">
        <v>1</v>
      </c>
      <c r="B102" s="159">
        <v>2</v>
      </c>
      <c r="C102" s="159">
        <v>3</v>
      </c>
      <c r="D102" s="159">
        <v>4</v>
      </c>
      <c r="E102" s="160">
        <v>5</v>
      </c>
    </row>
    <row r="103" spans="1:5" ht="19.5" thickBot="1">
      <c r="A103" s="158"/>
      <c r="B103" s="496" t="s">
        <v>442</v>
      </c>
      <c r="C103" s="496"/>
      <c r="D103" s="496"/>
      <c r="E103" s="497"/>
    </row>
    <row r="104" spans="1:5" ht="18.75">
      <c r="A104" s="30">
        <v>1</v>
      </c>
      <c r="B104" s="94" t="s">
        <v>366</v>
      </c>
      <c r="C104" s="219"/>
      <c r="D104" s="219">
        <v>12</v>
      </c>
      <c r="E104" s="104">
        <v>72000</v>
      </c>
    </row>
    <row r="105" spans="1:5" ht="18.75">
      <c r="A105" s="30">
        <v>2</v>
      </c>
      <c r="B105" s="94" t="s">
        <v>367</v>
      </c>
      <c r="C105" s="219"/>
      <c r="D105" s="219">
        <v>12</v>
      </c>
      <c r="E105" s="104">
        <v>7724.4</v>
      </c>
    </row>
    <row r="106" spans="1:5" ht="18.75">
      <c r="A106" s="30">
        <v>3</v>
      </c>
      <c r="B106" s="94" t="s">
        <v>368</v>
      </c>
      <c r="C106" s="219"/>
      <c r="D106" s="219">
        <v>12</v>
      </c>
      <c r="E106" s="104">
        <v>13777.55</v>
      </c>
    </row>
    <row r="107" spans="1:5" ht="37.5">
      <c r="A107" s="30">
        <v>4</v>
      </c>
      <c r="B107" s="94" t="s">
        <v>369</v>
      </c>
      <c r="C107" s="219"/>
      <c r="D107" s="219">
        <v>12</v>
      </c>
      <c r="E107" s="104">
        <v>30000</v>
      </c>
    </row>
    <row r="108" spans="1:5" ht="18.75">
      <c r="A108" s="30">
        <v>5</v>
      </c>
      <c r="B108" s="94" t="s">
        <v>370</v>
      </c>
      <c r="C108" s="219"/>
      <c r="D108" s="219">
        <v>12</v>
      </c>
      <c r="E108" s="104">
        <v>200000</v>
      </c>
    </row>
    <row r="109" spans="1:5" ht="18.75">
      <c r="A109" s="30">
        <v>6</v>
      </c>
      <c r="B109" s="94" t="s">
        <v>371</v>
      </c>
      <c r="C109" s="219"/>
      <c r="D109" s="219">
        <v>12</v>
      </c>
      <c r="E109" s="104">
        <v>10000</v>
      </c>
    </row>
    <row r="110" spans="1:5" ht="18.75">
      <c r="A110" s="30">
        <v>7</v>
      </c>
      <c r="B110" s="94" t="s">
        <v>372</v>
      </c>
      <c r="C110" s="219"/>
      <c r="D110" s="219"/>
      <c r="E110" s="104">
        <f>500000+118920+98364.2-772.43</f>
        <v>716511.7699999999</v>
      </c>
    </row>
    <row r="111" spans="1:5" ht="18.75">
      <c r="A111" s="30">
        <v>8</v>
      </c>
      <c r="B111" s="94" t="s">
        <v>526</v>
      </c>
      <c r="C111" s="219"/>
      <c r="D111" s="219"/>
      <c r="E111" s="104">
        <v>36600</v>
      </c>
    </row>
    <row r="112" spans="1:5" ht="18.75">
      <c r="A112" s="30">
        <v>9</v>
      </c>
      <c r="B112" s="94" t="s">
        <v>525</v>
      </c>
      <c r="C112" s="219"/>
      <c r="D112" s="219">
        <v>12</v>
      </c>
      <c r="E112" s="104">
        <v>55200</v>
      </c>
    </row>
    <row r="113" spans="1:5" ht="18.75">
      <c r="A113" s="30">
        <v>10</v>
      </c>
      <c r="B113" s="94" t="s">
        <v>373</v>
      </c>
      <c r="C113" s="219"/>
      <c r="D113" s="219">
        <v>1</v>
      </c>
      <c r="E113" s="104">
        <v>27772.43</v>
      </c>
    </row>
    <row r="114" spans="1:5" ht="18.75">
      <c r="A114" s="30">
        <v>11</v>
      </c>
      <c r="B114" s="94" t="s">
        <v>501</v>
      </c>
      <c r="C114" s="219"/>
      <c r="D114" s="219"/>
      <c r="E114" s="104">
        <v>32100</v>
      </c>
    </row>
    <row r="115" spans="1:5" ht="18.75">
      <c r="A115" s="30">
        <v>12</v>
      </c>
      <c r="B115" s="94" t="s">
        <v>374</v>
      </c>
      <c r="C115" s="219"/>
      <c r="D115" s="219"/>
      <c r="E115" s="104">
        <v>4000</v>
      </c>
    </row>
    <row r="116" spans="1:5" ht="18.75">
      <c r="A116" s="30">
        <v>13</v>
      </c>
      <c r="B116" s="94" t="s">
        <v>504</v>
      </c>
      <c r="C116" s="219"/>
      <c r="D116" s="219"/>
      <c r="E116" s="104">
        <v>20000</v>
      </c>
    </row>
    <row r="117" spans="1:5" ht="18.75">
      <c r="A117" s="30">
        <v>14</v>
      </c>
      <c r="B117" s="94" t="s">
        <v>500</v>
      </c>
      <c r="C117" s="219"/>
      <c r="D117" s="219"/>
      <c r="E117" s="104">
        <v>20000</v>
      </c>
    </row>
    <row r="118" spans="1:5" ht="18.75">
      <c r="A118" s="30">
        <v>15</v>
      </c>
      <c r="B118" s="94" t="s">
        <v>568</v>
      </c>
      <c r="C118" s="219"/>
      <c r="D118" s="219"/>
      <c r="E118" s="104">
        <f>4000</f>
        <v>4000</v>
      </c>
    </row>
    <row r="119" spans="1:14" ht="18.75">
      <c r="A119" s="30">
        <v>16</v>
      </c>
      <c r="B119" s="94" t="s">
        <v>499</v>
      </c>
      <c r="C119" s="219"/>
      <c r="D119" s="219"/>
      <c r="E119" s="104">
        <v>60000</v>
      </c>
      <c r="K119" s="70"/>
      <c r="L119" s="70"/>
      <c r="M119" s="60"/>
      <c r="N119" s="60"/>
    </row>
    <row r="120" spans="1:14" ht="19.5" thickBot="1">
      <c r="A120" s="30">
        <v>17</v>
      </c>
      <c r="B120" s="98" t="s">
        <v>505</v>
      </c>
      <c r="C120" s="32"/>
      <c r="D120" s="32"/>
      <c r="E120" s="105">
        <f>522309.84+40000+9213.25-126809.24+20000+96050</f>
        <v>560763.8500000001</v>
      </c>
      <c r="K120" s="70"/>
      <c r="L120" s="70"/>
      <c r="M120" s="60"/>
      <c r="N120" s="60"/>
    </row>
    <row r="121" spans="1:14" ht="19.5" thickBot="1">
      <c r="A121" s="158"/>
      <c r="B121" s="182" t="s">
        <v>443</v>
      </c>
      <c r="C121" s="161" t="s">
        <v>43</v>
      </c>
      <c r="D121" s="161" t="s">
        <v>43</v>
      </c>
      <c r="E121" s="165">
        <f>SUM(E104:E120)</f>
        <v>1870450</v>
      </c>
      <c r="K121" s="70">
        <v>1754400</v>
      </c>
      <c r="L121" s="70">
        <f>K121-E121</f>
        <v>-116050</v>
      </c>
      <c r="M121" s="106"/>
      <c r="N121" s="60"/>
    </row>
    <row r="122" spans="1:14" ht="38.25" customHeight="1" thickBot="1">
      <c r="A122" s="33"/>
      <c r="B122" s="499" t="s">
        <v>444</v>
      </c>
      <c r="C122" s="499"/>
      <c r="D122" s="499"/>
      <c r="E122" s="500"/>
      <c r="K122" s="70"/>
      <c r="L122" s="70"/>
      <c r="M122" s="106"/>
      <c r="N122" s="60"/>
    </row>
    <row r="123" spans="1:14" ht="65.25" customHeight="1" thickBot="1">
      <c r="A123" s="96">
        <v>1</v>
      </c>
      <c r="B123" s="100"/>
      <c r="C123" s="97"/>
      <c r="D123" s="97"/>
      <c r="E123" s="116"/>
      <c r="K123" s="70"/>
      <c r="L123" s="70"/>
      <c r="M123" s="106"/>
      <c r="N123" s="60"/>
    </row>
    <row r="124" spans="1:14" ht="38.25" customHeight="1" thickBot="1">
      <c r="A124" s="158"/>
      <c r="B124" s="182" t="s">
        <v>443</v>
      </c>
      <c r="C124" s="159" t="s">
        <v>43</v>
      </c>
      <c r="D124" s="159" t="s">
        <v>43</v>
      </c>
      <c r="E124" s="165">
        <f>E123</f>
        <v>0</v>
      </c>
      <c r="K124" s="70"/>
      <c r="L124" s="70"/>
      <c r="M124" s="106"/>
      <c r="N124" s="60"/>
    </row>
    <row r="125" spans="1:14" ht="38.25" customHeight="1" thickBot="1">
      <c r="A125" s="33"/>
      <c r="B125" s="499" t="s">
        <v>445</v>
      </c>
      <c r="C125" s="499"/>
      <c r="D125" s="499"/>
      <c r="E125" s="500"/>
      <c r="K125" s="70"/>
      <c r="L125" s="70"/>
      <c r="M125" s="106"/>
      <c r="N125" s="60"/>
    </row>
    <row r="126" spans="1:14" ht="38.25" customHeight="1" thickBot="1">
      <c r="A126" s="96">
        <v>1</v>
      </c>
      <c r="B126" s="101"/>
      <c r="C126" s="97"/>
      <c r="D126" s="97"/>
      <c r="E126" s="116">
        <v>0</v>
      </c>
      <c r="K126" s="70"/>
      <c r="L126" s="70"/>
      <c r="M126" s="106"/>
      <c r="N126" s="60"/>
    </row>
    <row r="127" spans="1:13" ht="38.25" customHeight="1" thickBot="1">
      <c r="A127" s="158"/>
      <c r="B127" s="182" t="s">
        <v>443</v>
      </c>
      <c r="C127" s="159" t="s">
        <v>43</v>
      </c>
      <c r="D127" s="159" t="s">
        <v>43</v>
      </c>
      <c r="E127" s="165">
        <f>E126</f>
        <v>0</v>
      </c>
      <c r="M127" s="85"/>
    </row>
    <row r="128" spans="1:14" ht="25.5" customHeight="1" thickBot="1">
      <c r="A128" s="158"/>
      <c r="B128" s="182" t="s">
        <v>446</v>
      </c>
      <c r="C128" s="161" t="s">
        <v>315</v>
      </c>
      <c r="D128" s="161" t="s">
        <v>315</v>
      </c>
      <c r="E128" s="165">
        <f>E127+E124+E121</f>
        <v>1870450</v>
      </c>
      <c r="F128" s="16"/>
      <c r="M128" s="82"/>
      <c r="N128" s="72"/>
    </row>
    <row r="129" spans="1:14" ht="54.75" customHeight="1" thickBot="1">
      <c r="A129" s="498" t="s">
        <v>401</v>
      </c>
      <c r="B129" s="498"/>
      <c r="C129" s="498"/>
      <c r="D129" s="498"/>
      <c r="E129" s="498"/>
      <c r="K129" s="58"/>
      <c r="L129" s="58"/>
      <c r="M129" s="82"/>
      <c r="N129" s="82"/>
    </row>
    <row r="130" spans="1:4" ht="60.75" customHeight="1" thickBot="1">
      <c r="A130" s="183" t="s">
        <v>295</v>
      </c>
      <c r="B130" s="184" t="s">
        <v>311</v>
      </c>
      <c r="C130" s="184" t="s">
        <v>375</v>
      </c>
      <c r="D130" s="185" t="s">
        <v>376</v>
      </c>
    </row>
    <row r="131" spans="1:4" ht="19.5" thickBot="1">
      <c r="A131" s="183">
        <v>1</v>
      </c>
      <c r="B131" s="184">
        <v>2</v>
      </c>
      <c r="C131" s="184">
        <v>3</v>
      </c>
      <c r="D131" s="185">
        <v>4</v>
      </c>
    </row>
    <row r="132" spans="1:4" ht="19.5" thickBot="1">
      <c r="A132" s="504" t="s">
        <v>442</v>
      </c>
      <c r="B132" s="505"/>
      <c r="C132" s="505"/>
      <c r="D132" s="506"/>
    </row>
    <row r="133" spans="1:4" ht="18.75">
      <c r="A133" s="41">
        <v>1</v>
      </c>
      <c r="B133" s="102" t="s">
        <v>377</v>
      </c>
      <c r="C133" s="42">
        <v>1</v>
      </c>
      <c r="D133" s="103">
        <v>75060.96</v>
      </c>
    </row>
    <row r="134" spans="1:4" ht="18.75">
      <c r="A134" s="30">
        <v>2</v>
      </c>
      <c r="B134" s="94" t="s">
        <v>513</v>
      </c>
      <c r="C134" s="219">
        <v>1</v>
      </c>
      <c r="D134" s="104">
        <v>40000</v>
      </c>
    </row>
    <row r="135" spans="1:4" ht="18.75">
      <c r="A135" s="30">
        <v>3</v>
      </c>
      <c r="B135" s="94" t="s">
        <v>378</v>
      </c>
      <c r="C135" s="219">
        <v>1</v>
      </c>
      <c r="D135" s="104">
        <v>240000</v>
      </c>
    </row>
    <row r="136" spans="1:4" ht="18.75">
      <c r="A136" s="41">
        <v>4</v>
      </c>
      <c r="B136" s="94" t="s">
        <v>379</v>
      </c>
      <c r="C136" s="219"/>
      <c r="D136" s="104">
        <v>230000</v>
      </c>
    </row>
    <row r="137" spans="1:4" ht="18.75">
      <c r="A137" s="30">
        <v>5</v>
      </c>
      <c r="B137" s="94" t="s">
        <v>380</v>
      </c>
      <c r="C137" s="219"/>
      <c r="D137" s="104">
        <v>6000</v>
      </c>
    </row>
    <row r="138" spans="1:4" ht="18.75">
      <c r="A138" s="30">
        <v>6</v>
      </c>
      <c r="B138" s="94" t="s">
        <v>381</v>
      </c>
      <c r="C138" s="219"/>
      <c r="D138" s="104">
        <v>60000</v>
      </c>
    </row>
    <row r="139" spans="1:4" ht="18.75">
      <c r="A139" s="41">
        <v>7</v>
      </c>
      <c r="B139" s="94" t="s">
        <v>502</v>
      </c>
      <c r="C139" s="219">
        <v>1</v>
      </c>
      <c r="D139" s="104">
        <v>84000</v>
      </c>
    </row>
    <row r="140" spans="1:4" ht="18.75">
      <c r="A140" s="30">
        <v>8</v>
      </c>
      <c r="B140" s="94" t="s">
        <v>529</v>
      </c>
      <c r="C140" s="219"/>
      <c r="D140" s="104">
        <v>15000</v>
      </c>
    </row>
    <row r="141" spans="1:4" ht="19.5" thickBot="1">
      <c r="A141" s="30">
        <v>9</v>
      </c>
      <c r="B141" s="94" t="s">
        <v>569</v>
      </c>
      <c r="C141" s="219">
        <v>1</v>
      </c>
      <c r="D141" s="104">
        <f>35000+2939.04-13000+385852.24-330252.24+150000</f>
        <v>230539.03999999998</v>
      </c>
    </row>
    <row r="142" spans="1:12" ht="26.25" customHeight="1" thickBot="1">
      <c r="A142" s="183"/>
      <c r="B142" s="186" t="s">
        <v>310</v>
      </c>
      <c r="C142" s="186" t="s">
        <v>315</v>
      </c>
      <c r="D142" s="187">
        <f>SUM(D133:D141)</f>
        <v>980600</v>
      </c>
      <c r="K142" s="68">
        <v>830600</v>
      </c>
      <c r="L142" s="214">
        <f>K142-D142</f>
        <v>-150000</v>
      </c>
    </row>
    <row r="143" spans="1:4" ht="26.25" customHeight="1" thickBot="1">
      <c r="A143" s="183"/>
      <c r="B143" s="501" t="s">
        <v>444</v>
      </c>
      <c r="C143" s="501"/>
      <c r="D143" s="502"/>
    </row>
    <row r="144" spans="1:4" ht="93.75" customHeight="1" thickBot="1">
      <c r="A144" s="188">
        <v>1</v>
      </c>
      <c r="B144" s="189"/>
      <c r="C144" s="190">
        <v>1</v>
      </c>
      <c r="D144" s="191"/>
    </row>
    <row r="145" spans="1:4" ht="26.25" customHeight="1" thickBot="1">
      <c r="A145" s="183"/>
      <c r="B145" s="186" t="s">
        <v>310</v>
      </c>
      <c r="C145" s="186" t="s">
        <v>315</v>
      </c>
      <c r="D145" s="187">
        <f>D144</f>
        <v>0</v>
      </c>
    </row>
    <row r="146" spans="1:4" ht="26.25" customHeight="1" thickBot="1">
      <c r="A146" s="183"/>
      <c r="B146" s="501" t="s">
        <v>445</v>
      </c>
      <c r="C146" s="501"/>
      <c r="D146" s="502"/>
    </row>
    <row r="147" spans="1:4" ht="26.25" customHeight="1" thickBot="1">
      <c r="A147" s="188">
        <v>1</v>
      </c>
      <c r="B147" s="192"/>
      <c r="C147" s="193"/>
      <c r="D147" s="191">
        <v>0</v>
      </c>
    </row>
    <row r="148" spans="1:4" ht="26.25" customHeight="1" thickBot="1">
      <c r="A148" s="183"/>
      <c r="B148" s="186" t="s">
        <v>310</v>
      </c>
      <c r="C148" s="186" t="s">
        <v>315</v>
      </c>
      <c r="D148" s="187">
        <f>D147</f>
        <v>0</v>
      </c>
    </row>
    <row r="149" spans="1:4" ht="26.25" customHeight="1" thickBot="1">
      <c r="A149" s="183"/>
      <c r="B149" s="186" t="s">
        <v>446</v>
      </c>
      <c r="C149" s="186" t="s">
        <v>315</v>
      </c>
      <c r="D149" s="187">
        <f>D148+D145+D142</f>
        <v>980600</v>
      </c>
    </row>
    <row r="150" spans="1:14" ht="15.75">
      <c r="A150" s="194"/>
      <c r="B150" s="194"/>
      <c r="C150" s="194"/>
      <c r="D150" s="194"/>
      <c r="E150" s="194"/>
      <c r="F150" s="194"/>
      <c r="G150" s="194"/>
      <c r="H150" s="194"/>
      <c r="I150" s="194"/>
      <c r="J150" s="194"/>
      <c r="K150" s="86"/>
      <c r="L150" s="86"/>
      <c r="M150" s="86"/>
      <c r="N150" s="86"/>
    </row>
    <row r="151" spans="1:5" ht="18.75" hidden="1">
      <c r="A151" s="498" t="s">
        <v>382</v>
      </c>
      <c r="B151" s="498"/>
      <c r="C151" s="498"/>
      <c r="D151" s="498"/>
      <c r="E151" s="498"/>
    </row>
    <row r="152" ht="18.75" hidden="1">
      <c r="A152" s="17"/>
    </row>
    <row r="153" spans="1:4" ht="38.25" hidden="1" thickBot="1">
      <c r="A153" s="6" t="s">
        <v>295</v>
      </c>
      <c r="B153" s="23" t="s">
        <v>311</v>
      </c>
      <c r="C153" s="23" t="s">
        <v>375</v>
      </c>
      <c r="D153" s="23" t="s">
        <v>376</v>
      </c>
    </row>
    <row r="154" spans="1:4" ht="19.5" hidden="1" thickBot="1">
      <c r="A154" s="22">
        <v>1</v>
      </c>
      <c r="B154" s="24">
        <v>2</v>
      </c>
      <c r="C154" s="24">
        <v>3</v>
      </c>
      <c r="D154" s="24">
        <v>4</v>
      </c>
    </row>
    <row r="155" spans="1:4" ht="19.5" hidden="1" thickBot="1">
      <c r="A155" s="22">
        <v>1</v>
      </c>
      <c r="B155" s="14" t="s">
        <v>383</v>
      </c>
      <c r="C155" s="24">
        <v>1</v>
      </c>
      <c r="D155" s="11">
        <v>0</v>
      </c>
    </row>
    <row r="156" spans="1:5" ht="19.5" hidden="1" thickBot="1">
      <c r="A156" s="22"/>
      <c r="B156" s="20" t="s">
        <v>310</v>
      </c>
      <c r="C156" s="10" t="s">
        <v>315</v>
      </c>
      <c r="D156" s="12">
        <f>SUM(D155:D155)</f>
        <v>0</v>
      </c>
      <c r="E156" s="16"/>
    </row>
    <row r="157" spans="1:12" ht="39.75" customHeight="1" thickBot="1">
      <c r="A157" s="498" t="s">
        <v>402</v>
      </c>
      <c r="B157" s="498"/>
      <c r="C157" s="498"/>
      <c r="D157" s="498"/>
      <c r="E157" s="498"/>
      <c r="F157" s="498"/>
      <c r="K157" s="58"/>
      <c r="L157" s="58"/>
    </row>
    <row r="158" spans="1:5" ht="57" customHeight="1" thickBot="1">
      <c r="A158" s="158" t="s">
        <v>295</v>
      </c>
      <c r="B158" s="159" t="s">
        <v>311</v>
      </c>
      <c r="C158" s="159" t="s">
        <v>360</v>
      </c>
      <c r="D158" s="159" t="s">
        <v>384</v>
      </c>
      <c r="E158" s="160" t="s">
        <v>408</v>
      </c>
    </row>
    <row r="159" spans="1:5" ht="19.5" thickBot="1">
      <c r="A159" s="158"/>
      <c r="B159" s="159">
        <v>1</v>
      </c>
      <c r="C159" s="159">
        <v>2</v>
      </c>
      <c r="D159" s="159">
        <v>3</v>
      </c>
      <c r="E159" s="160">
        <v>4</v>
      </c>
    </row>
    <row r="160" spans="1:5" ht="54.75" customHeight="1" hidden="1" thickBot="1">
      <c r="A160" s="33">
        <v>1</v>
      </c>
      <c r="B160" s="109" t="s">
        <v>385</v>
      </c>
      <c r="C160" s="34"/>
      <c r="D160" s="195"/>
      <c r="E160" s="196">
        <f>D160</f>
        <v>0</v>
      </c>
    </row>
    <row r="161" spans="1:5" ht="22.5" customHeight="1" thickBot="1">
      <c r="A161" s="158"/>
      <c r="B161" s="496" t="s">
        <v>442</v>
      </c>
      <c r="C161" s="496"/>
      <c r="D161" s="496"/>
      <c r="E161" s="497"/>
    </row>
    <row r="162" spans="1:5" ht="31.5" customHeight="1">
      <c r="A162" s="38">
        <v>1</v>
      </c>
      <c r="B162" s="95" t="s">
        <v>385</v>
      </c>
      <c r="C162" s="39"/>
      <c r="D162" s="110">
        <v>290000</v>
      </c>
      <c r="E162" s="111">
        <f>D162</f>
        <v>290000</v>
      </c>
    </row>
    <row r="163" spans="1:5" ht="45" customHeight="1" thickBot="1">
      <c r="A163" s="31">
        <v>2</v>
      </c>
      <c r="B163" s="98" t="s">
        <v>514</v>
      </c>
      <c r="C163" s="32"/>
      <c r="D163" s="112">
        <v>600000</v>
      </c>
      <c r="E163" s="105">
        <f>D163</f>
        <v>600000</v>
      </c>
    </row>
    <row r="164" spans="1:5" ht="27" customHeight="1" thickBot="1">
      <c r="A164" s="158"/>
      <c r="B164" s="161" t="s">
        <v>447</v>
      </c>
      <c r="C164" s="161" t="s">
        <v>43</v>
      </c>
      <c r="D164" s="197"/>
      <c r="E164" s="165">
        <f>E163+E162</f>
        <v>890000</v>
      </c>
    </row>
    <row r="165" spans="1:5" ht="19.5" customHeight="1" thickBot="1">
      <c r="A165" s="158"/>
      <c r="B165" s="491" t="s">
        <v>444</v>
      </c>
      <c r="C165" s="491"/>
      <c r="D165" s="491"/>
      <c r="E165" s="492"/>
    </row>
    <row r="166" spans="1:5" ht="39.75" customHeight="1" thickBot="1">
      <c r="A166" s="33">
        <v>1</v>
      </c>
      <c r="B166" s="109"/>
      <c r="C166" s="34"/>
      <c r="D166" s="113"/>
      <c r="E166" s="114">
        <v>0</v>
      </c>
    </row>
    <row r="167" spans="1:5" ht="27" customHeight="1" thickBot="1">
      <c r="A167" s="158"/>
      <c r="B167" s="161" t="s">
        <v>447</v>
      </c>
      <c r="C167" s="161" t="s">
        <v>43</v>
      </c>
      <c r="D167" s="197"/>
      <c r="E167" s="165">
        <f>E166</f>
        <v>0</v>
      </c>
    </row>
    <row r="168" spans="1:5" ht="21.75" customHeight="1" thickBot="1">
      <c r="A168" s="158"/>
      <c r="B168" s="496" t="s">
        <v>445</v>
      </c>
      <c r="C168" s="496"/>
      <c r="D168" s="496"/>
      <c r="E168" s="497"/>
    </row>
    <row r="169" spans="1:5" ht="27" customHeight="1" thickBot="1">
      <c r="A169" s="96"/>
      <c r="B169" s="100"/>
      <c r="C169" s="97"/>
      <c r="D169" s="115">
        <v>0</v>
      </c>
      <c r="E169" s="116">
        <f>D169</f>
        <v>0</v>
      </c>
    </row>
    <row r="170" spans="1:5" ht="27" customHeight="1" thickBot="1">
      <c r="A170" s="158"/>
      <c r="B170" s="161" t="s">
        <v>447</v>
      </c>
      <c r="C170" s="161" t="s">
        <v>43</v>
      </c>
      <c r="D170" s="197"/>
      <c r="E170" s="165">
        <f>E169</f>
        <v>0</v>
      </c>
    </row>
    <row r="171" spans="1:14" ht="24.75" customHeight="1" thickBot="1">
      <c r="A171" s="198"/>
      <c r="B171" s="107" t="s">
        <v>448</v>
      </c>
      <c r="C171" s="107" t="s">
        <v>43</v>
      </c>
      <c r="D171" s="118"/>
      <c r="E171" s="199">
        <f>E170+E167+E164</f>
        <v>890000</v>
      </c>
      <c r="N171" s="82"/>
    </row>
    <row r="172" spans="1:14" ht="24.75" customHeight="1" thickBot="1">
      <c r="A172" s="200"/>
      <c r="B172" s="496" t="s">
        <v>442</v>
      </c>
      <c r="C172" s="496"/>
      <c r="D172" s="496"/>
      <c r="E172" s="497"/>
      <c r="N172" s="82"/>
    </row>
    <row r="173" spans="1:11" ht="33" customHeight="1">
      <c r="A173" s="38">
        <v>1</v>
      </c>
      <c r="B173" s="95" t="s">
        <v>515</v>
      </c>
      <c r="C173" s="39"/>
      <c r="D173" s="110">
        <v>50000</v>
      </c>
      <c r="E173" s="111">
        <f aca="true" t="shared" si="5" ref="E173:E178">D173</f>
        <v>50000</v>
      </c>
      <c r="K173" s="87">
        <v>341</v>
      </c>
    </row>
    <row r="174" spans="1:11" ht="39.75" customHeight="1">
      <c r="A174" s="30">
        <v>2</v>
      </c>
      <c r="B174" s="94" t="s">
        <v>516</v>
      </c>
      <c r="C174" s="29"/>
      <c r="D174" s="117">
        <v>120000</v>
      </c>
      <c r="E174" s="104">
        <f t="shared" si="5"/>
        <v>120000</v>
      </c>
      <c r="K174" s="87">
        <v>342</v>
      </c>
    </row>
    <row r="175" spans="1:11" ht="39.75" customHeight="1">
      <c r="A175" s="30">
        <v>3</v>
      </c>
      <c r="B175" s="94" t="s">
        <v>517</v>
      </c>
      <c r="C175" s="29"/>
      <c r="D175" s="117">
        <f>43576.4+129754.77</f>
        <v>173331.17</v>
      </c>
      <c r="E175" s="104">
        <f t="shared" si="5"/>
        <v>173331.17</v>
      </c>
      <c r="K175" s="87">
        <v>344</v>
      </c>
    </row>
    <row r="176" spans="1:11" ht="36" customHeight="1">
      <c r="A176" s="31">
        <v>4</v>
      </c>
      <c r="B176" s="98" t="s">
        <v>518</v>
      </c>
      <c r="C176" s="32"/>
      <c r="D176" s="112">
        <v>214806</v>
      </c>
      <c r="E176" s="104">
        <f t="shared" si="5"/>
        <v>214806</v>
      </c>
      <c r="K176" s="87">
        <v>345</v>
      </c>
    </row>
    <row r="177" spans="1:11" ht="47.25" customHeight="1">
      <c r="A177" s="31">
        <v>5</v>
      </c>
      <c r="B177" s="98" t="s">
        <v>519</v>
      </c>
      <c r="C177" s="32"/>
      <c r="D177" s="112">
        <v>201779.6</v>
      </c>
      <c r="E177" s="105">
        <f t="shared" si="5"/>
        <v>201779.6</v>
      </c>
      <c r="K177" s="87">
        <v>346</v>
      </c>
    </row>
    <row r="178" spans="1:11" ht="38.25" customHeight="1" thickBot="1">
      <c r="A178" s="31">
        <v>6</v>
      </c>
      <c r="B178" s="98" t="s">
        <v>520</v>
      </c>
      <c r="C178" s="32"/>
      <c r="D178" s="112">
        <v>0</v>
      </c>
      <c r="E178" s="105">
        <f t="shared" si="5"/>
        <v>0</v>
      </c>
      <c r="K178" s="87">
        <v>349</v>
      </c>
    </row>
    <row r="179" spans="1:12" ht="25.5" customHeight="1" thickBot="1">
      <c r="A179" s="158"/>
      <c r="B179" s="161" t="s">
        <v>447</v>
      </c>
      <c r="C179" s="161" t="s">
        <v>43</v>
      </c>
      <c r="D179" s="197">
        <f>SUM(D173:D178)</f>
        <v>759916.77</v>
      </c>
      <c r="E179" s="165">
        <f>SUM(E173:E178)</f>
        <v>759916.77</v>
      </c>
      <c r="K179" s="68">
        <v>725966.77</v>
      </c>
      <c r="L179" s="214">
        <f>K179-E179</f>
        <v>-33950</v>
      </c>
    </row>
    <row r="180" spans="1:5" ht="23.25" customHeight="1" thickBot="1">
      <c r="A180" s="158"/>
      <c r="B180" s="496" t="s">
        <v>444</v>
      </c>
      <c r="C180" s="496"/>
      <c r="D180" s="496"/>
      <c r="E180" s="497"/>
    </row>
    <row r="181" spans="1:5" ht="49.5" customHeight="1" thickBot="1">
      <c r="A181" s="33">
        <v>1</v>
      </c>
      <c r="B181" s="109"/>
      <c r="C181" s="34"/>
      <c r="D181" s="113">
        <v>0</v>
      </c>
      <c r="E181" s="114">
        <f>D181</f>
        <v>0</v>
      </c>
    </row>
    <row r="182" spans="1:5" ht="27" customHeight="1" thickBot="1">
      <c r="A182" s="158"/>
      <c r="B182" s="161" t="s">
        <v>447</v>
      </c>
      <c r="C182" s="161" t="s">
        <v>43</v>
      </c>
      <c r="D182" s="197">
        <f>D181</f>
        <v>0</v>
      </c>
      <c r="E182" s="165">
        <f>E181</f>
        <v>0</v>
      </c>
    </row>
    <row r="183" spans="1:5" ht="27" customHeight="1" thickBot="1">
      <c r="A183" s="140"/>
      <c r="B183" s="507" t="s">
        <v>445</v>
      </c>
      <c r="C183" s="507"/>
      <c r="D183" s="507"/>
      <c r="E183" s="508"/>
    </row>
    <row r="184" spans="1:11" ht="40.5" customHeight="1" thickBot="1">
      <c r="A184" s="33">
        <v>1</v>
      </c>
      <c r="B184" s="109" t="s">
        <v>516</v>
      </c>
      <c r="C184" s="107"/>
      <c r="D184" s="118"/>
      <c r="E184" s="114">
        <f>'доход 2023'!E48</f>
        <v>4800509.88909091</v>
      </c>
      <c r="K184" s="87">
        <v>342</v>
      </c>
    </row>
    <row r="185" spans="1:5" ht="21.75" customHeight="1" thickBot="1">
      <c r="A185" s="158"/>
      <c r="B185" s="161" t="s">
        <v>447</v>
      </c>
      <c r="C185" s="161" t="s">
        <v>43</v>
      </c>
      <c r="D185" s="197"/>
      <c r="E185" s="165">
        <f>E184</f>
        <v>4800509.88909091</v>
      </c>
    </row>
    <row r="186" spans="1:14" ht="21.75" customHeight="1" thickBot="1">
      <c r="A186" s="201"/>
      <c r="B186" s="202" t="s">
        <v>449</v>
      </c>
      <c r="C186" s="202" t="s">
        <v>43</v>
      </c>
      <c r="D186" s="203"/>
      <c r="E186" s="204">
        <f>E185+E182+E179</f>
        <v>5560426.65909091</v>
      </c>
      <c r="N186" s="82"/>
    </row>
    <row r="188" spans="1:3" ht="15.75">
      <c r="A188" s="503"/>
      <c r="B188" s="503"/>
      <c r="C188" s="503"/>
    </row>
    <row r="189" spans="6:12" ht="15.75">
      <c r="F189" s="1" t="s">
        <v>386</v>
      </c>
      <c r="G189" s="16">
        <f>3924669.17+1080</f>
        <v>3925749.17</v>
      </c>
      <c r="H189" s="16">
        <f>E179+E162+D142+E121+F74+F36</f>
        <v>3925749.17</v>
      </c>
      <c r="I189" s="19">
        <f>G189-H189</f>
        <v>0</v>
      </c>
      <c r="J189" s="18"/>
      <c r="K189" s="88"/>
      <c r="L189" s="88"/>
    </row>
    <row r="190" spans="6:12" ht="15.75">
      <c r="F190" s="1" t="s">
        <v>387</v>
      </c>
      <c r="G190" s="16">
        <v>600000</v>
      </c>
      <c r="H190" s="16">
        <f>E163</f>
        <v>600000</v>
      </c>
      <c r="I190" s="19">
        <f>G190-H190</f>
        <v>0</v>
      </c>
      <c r="J190" s="18"/>
      <c r="K190" s="88"/>
      <c r="L190" s="88"/>
    </row>
    <row r="191" spans="10:12" ht="15.75">
      <c r="J191" s="18"/>
      <c r="K191" s="88"/>
      <c r="L191" s="88"/>
    </row>
    <row r="192" spans="8:12" ht="15.75">
      <c r="H192" s="119"/>
      <c r="J192" s="18"/>
      <c r="K192" s="88"/>
      <c r="L192" s="88"/>
    </row>
    <row r="193" spans="7:12" ht="15.75">
      <c r="G193" s="19"/>
      <c r="J193" s="18"/>
      <c r="K193" s="88"/>
      <c r="L193" s="88"/>
    </row>
    <row r="194" spans="10:13" ht="15.75">
      <c r="J194" s="18"/>
      <c r="K194" s="88"/>
      <c r="L194" s="88"/>
      <c r="M194" s="82"/>
    </row>
    <row r="195" spans="10:13" ht="18.75">
      <c r="J195" s="519" t="s">
        <v>552</v>
      </c>
      <c r="K195" s="520"/>
      <c r="L195" s="297" t="s">
        <v>553</v>
      </c>
      <c r="M195" s="285" t="s">
        <v>554</v>
      </c>
    </row>
    <row r="196" spans="10:13" ht="18.75">
      <c r="J196" s="286" t="s">
        <v>555</v>
      </c>
      <c r="K196" s="298">
        <f>F39+E124+D145+E167+E182</f>
        <v>1000000</v>
      </c>
      <c r="L196" s="298">
        <v>1000000</v>
      </c>
      <c r="M196" s="299">
        <f>L196-K196</f>
        <v>0</v>
      </c>
    </row>
    <row r="197" spans="10:13" ht="18.75">
      <c r="J197" s="286" t="s">
        <v>556</v>
      </c>
      <c r="K197" s="298">
        <f>E127+D148+E170+E185</f>
        <v>4800509.88909091</v>
      </c>
      <c r="L197" s="298"/>
      <c r="M197" s="299">
        <f>L197-K197</f>
        <v>-4800509.88909091</v>
      </c>
    </row>
    <row r="198" spans="10:13" ht="18.75">
      <c r="J198" s="286" t="s">
        <v>557</v>
      </c>
      <c r="K198" s="298">
        <f>J23+F36+D50+E57+E65+F74+E80+G91+E98+E121+D142+E164+E179</f>
        <v>49186843.99999999</v>
      </c>
      <c r="L198" s="298">
        <v>49186844</v>
      </c>
      <c r="M198" s="299">
        <f>L198-K198</f>
        <v>0</v>
      </c>
    </row>
    <row r="199" spans="10:13" ht="18.75">
      <c r="J199" s="281"/>
      <c r="K199" s="281"/>
      <c r="L199" s="281"/>
      <c r="M199" s="280"/>
    </row>
  </sheetData>
  <sheetProtection/>
  <mergeCells count="52">
    <mergeCell ref="J195:K195"/>
    <mergeCell ref="B172:E172"/>
    <mergeCell ref="B180:E180"/>
    <mergeCell ref="B183:E183"/>
    <mergeCell ref="A188:C188"/>
    <mergeCell ref="B146:D146"/>
    <mergeCell ref="A151:E151"/>
    <mergeCell ref="A157:F157"/>
    <mergeCell ref="B161:E161"/>
    <mergeCell ref="B165:E165"/>
    <mergeCell ref="B168:E168"/>
    <mergeCell ref="B103:E103"/>
    <mergeCell ref="B122:E122"/>
    <mergeCell ref="B125:E125"/>
    <mergeCell ref="A129:E129"/>
    <mergeCell ref="A132:D132"/>
    <mergeCell ref="B143:D143"/>
    <mergeCell ref="A66:E66"/>
    <mergeCell ref="A69:F69"/>
    <mergeCell ref="A75:F75"/>
    <mergeCell ref="A81:F81"/>
    <mergeCell ref="A93:E93"/>
    <mergeCell ref="A100:E100"/>
    <mergeCell ref="A51:F51"/>
    <mergeCell ref="A52:F52"/>
    <mergeCell ref="A53:F53"/>
    <mergeCell ref="A58:G58"/>
    <mergeCell ref="A59:G59"/>
    <mergeCell ref="A60:G60"/>
    <mergeCell ref="A32:F32"/>
    <mergeCell ref="B35:F35"/>
    <mergeCell ref="B38:F38"/>
    <mergeCell ref="A41:F41"/>
    <mergeCell ref="A45:A46"/>
    <mergeCell ref="C45:C46"/>
    <mergeCell ref="D45:D46"/>
    <mergeCell ref="I15:I17"/>
    <mergeCell ref="J15:J17"/>
    <mergeCell ref="D16:D17"/>
    <mergeCell ref="E16:G16"/>
    <mergeCell ref="A23:B23"/>
    <mergeCell ref="A25:F25"/>
    <mergeCell ref="A10:J10"/>
    <mergeCell ref="A11:J11"/>
    <mergeCell ref="A12:J12"/>
    <mergeCell ref="A13:J13"/>
    <mergeCell ref="A14:J14"/>
    <mergeCell ref="A15:A17"/>
    <mergeCell ref="B15:B17"/>
    <mergeCell ref="C15:C17"/>
    <mergeCell ref="D15:G15"/>
    <mergeCell ref="H15:H17"/>
  </mergeCells>
  <printOptions horizontalCentered="1"/>
  <pageMargins left="0.25" right="0.25" top="0.75" bottom="0.75" header="0.3" footer="0.3"/>
  <pageSetup fitToHeight="2"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Кожушок Наталья Владимировна</cp:lastModifiedBy>
  <cp:lastPrinted>2020-12-24T04:32:01Z</cp:lastPrinted>
  <dcterms:created xsi:type="dcterms:W3CDTF">2011-01-11T10:25:48Z</dcterms:created>
  <dcterms:modified xsi:type="dcterms:W3CDTF">2021-02-03T21:27:57Z</dcterms:modified>
  <cp:category/>
  <cp:version/>
  <cp:contentType/>
  <cp:contentStatus/>
</cp:coreProperties>
</file>